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ssje\Desktop\"/>
    </mc:Choice>
  </mc:AlternateContent>
  <bookViews>
    <workbookView xWindow="0" yWindow="570" windowWidth="10485" windowHeight="4530" tabRatio="857" firstSheet="1" activeTab="1"/>
  </bookViews>
  <sheets>
    <sheet name="FY2017 Rates Operating Details" sheetId="9" state="hidden" r:id="rId1"/>
    <sheet name="Grant Calculator" sheetId="2" r:id="rId2"/>
    <sheet name="FY2017 Rates" sheetId="1" r:id="rId3"/>
    <sheet name="Input Data" sheetId="3" state="hidden" r:id="rId4"/>
  </sheets>
  <definedNames>
    <definedName name="_xlnm._FilterDatabase" localSheetId="3" hidden="1">'Input Data'!$C$1:$D$161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2" l="1"/>
  <c r="E27" i="2" s="1"/>
  <c r="E35" i="2" l="1"/>
  <c r="E19" i="2"/>
  <c r="E37" i="2" s="1"/>
  <c r="D5" i="9" l="1"/>
  <c r="D7" i="9" s="1"/>
  <c r="D9" i="9" s="1"/>
  <c r="G6" i="9"/>
  <c r="D5" i="1"/>
  <c r="G6" i="1"/>
  <c r="J6" i="1" s="1"/>
  <c r="E36" i="2"/>
  <c r="E38" i="2" s="1"/>
  <c r="D7" i="1" l="1"/>
  <c r="D8" i="1" s="1"/>
  <c r="G5" i="9"/>
  <c r="J5" i="9" s="1"/>
  <c r="J6" i="9"/>
  <c r="G5" i="1"/>
  <c r="G7" i="9" l="1"/>
  <c r="G7" i="1" s="1"/>
  <c r="J7" i="9"/>
  <c r="G9" i="9"/>
  <c r="J5" i="1"/>
  <c r="G8" i="1"/>
  <c r="P4" i="3"/>
  <c r="P5" i="3" s="1"/>
  <c r="P6" i="3" s="1"/>
  <c r="P7" i="3" s="1"/>
  <c r="P8" i="3" s="1"/>
  <c r="P9" i="3" s="1"/>
  <c r="P10" i="3" s="1"/>
  <c r="P11" i="3" s="1"/>
  <c r="P12" i="3" s="1"/>
  <c r="P13" i="3" s="1"/>
  <c r="P26" i="3"/>
  <c r="P15" i="3"/>
  <c r="P16" i="3" s="1"/>
  <c r="P17" i="3" s="1"/>
  <c r="P18" i="3" s="1"/>
  <c r="P19" i="3" s="1"/>
  <c r="P20" i="3" s="1"/>
  <c r="P21" i="3" s="1"/>
  <c r="P22" i="3" s="1"/>
  <c r="P23" i="3" s="1"/>
  <c r="P24" i="3" s="1"/>
  <c r="J9" i="9" l="1"/>
  <c r="J7" i="1"/>
  <c r="J8" i="1" s="1"/>
  <c r="P27" i="3"/>
  <c r="P28" i="3" s="1"/>
  <c r="P29" i="3" s="1"/>
  <c r="P30" i="3" s="1"/>
  <c r="P31" i="3" s="1"/>
  <c r="P32" i="3" s="1"/>
  <c r="P33" i="3" s="1"/>
  <c r="P34" i="3" s="1"/>
  <c r="P35" i="3" s="1"/>
  <c r="J22" i="9"/>
  <c r="J29" i="9" s="1"/>
  <c r="J36" i="9" s="1"/>
  <c r="G22" i="9"/>
  <c r="G29" i="9" s="1"/>
  <c r="D29" i="9"/>
  <c r="D36" i="9" s="1"/>
  <c r="D22" i="9"/>
  <c r="D14" i="9"/>
  <c r="G33" i="9"/>
  <c r="J27" i="9"/>
  <c r="J28" i="9" s="1"/>
  <c r="J25" i="1" s="1"/>
  <c r="G27" i="9"/>
  <c r="D27" i="9"/>
  <c r="D28" i="9" s="1"/>
  <c r="D25" i="1" s="1"/>
  <c r="G26" i="9"/>
  <c r="G28" i="9" s="1"/>
  <c r="G25" i="1" s="1"/>
  <c r="J20" i="9"/>
  <c r="J21" i="9" s="1"/>
  <c r="J19" i="1" s="1"/>
  <c r="G20" i="9"/>
  <c r="D20" i="9"/>
  <c r="D21" i="9" s="1"/>
  <c r="D19" i="1" s="1"/>
  <c r="G19" i="9"/>
  <c r="J19" i="9" s="1"/>
  <c r="G13" i="9"/>
  <c r="J13" i="9" s="1"/>
  <c r="G12" i="9"/>
  <c r="J12" i="9" s="1"/>
  <c r="J14" i="9" s="1"/>
  <c r="J16" i="9" l="1"/>
  <c r="J13" i="1"/>
  <c r="G14" i="9"/>
  <c r="D34" i="9"/>
  <c r="D35" i="9" s="1"/>
  <c r="D31" i="1" s="1"/>
  <c r="D16" i="9"/>
  <c r="D13" i="1"/>
  <c r="G21" i="9"/>
  <c r="G19" i="1" s="1"/>
  <c r="J30" i="9"/>
  <c r="G30" i="9"/>
  <c r="G36" i="9"/>
  <c r="G23" i="9"/>
  <c r="J23" i="9"/>
  <c r="D37" i="9"/>
  <c r="D30" i="9"/>
  <c r="D23" i="9"/>
  <c r="J33" i="9"/>
  <c r="G34" i="9"/>
  <c r="G35" i="9" s="1"/>
  <c r="G31" i="1" s="1"/>
  <c r="J34" i="9"/>
  <c r="G37" i="9" l="1"/>
  <c r="G16" i="9"/>
  <c r="G13" i="1"/>
  <c r="J35" i="9"/>
  <c r="J31" i="1" s="1"/>
  <c r="E24" i="2"/>
  <c r="E23" i="2"/>
  <c r="J37" i="9" l="1"/>
  <c r="E28" i="2"/>
  <c r="E29" i="2" s="1"/>
  <c r="G11" i="1" l="1"/>
  <c r="J11" i="1" s="1"/>
  <c r="G12" i="1"/>
  <c r="J12" i="1" s="1"/>
  <c r="D14" i="1"/>
  <c r="G17" i="1"/>
  <c r="J17" i="1" s="1"/>
  <c r="D18" i="1"/>
  <c r="D30" i="1" s="1"/>
  <c r="D32" i="1" s="1"/>
  <c r="G18" i="1"/>
  <c r="J18" i="1"/>
  <c r="G23" i="1"/>
  <c r="D24" i="1"/>
  <c r="D26" i="1" s="1"/>
  <c r="G24" i="1"/>
  <c r="J24" i="1"/>
  <c r="J26" i="1" s="1"/>
  <c r="G29" i="1"/>
  <c r="J29" i="1"/>
  <c r="J20" i="1" l="1"/>
  <c r="G26" i="1"/>
  <c r="G20" i="1"/>
  <c r="G30" i="1"/>
  <c r="G32" i="1" s="1"/>
  <c r="D20" i="1"/>
  <c r="J14" i="1"/>
  <c r="G14" i="1"/>
  <c r="J30" i="1"/>
  <c r="J32" i="1" s="1"/>
</calcChain>
</file>

<file path=xl/sharedStrings.xml><?xml version="1.0" encoding="utf-8"?>
<sst xmlns="http://schemas.openxmlformats.org/spreadsheetml/2006/main" count="581" uniqueCount="234">
  <si>
    <t>Total</t>
  </si>
  <si>
    <t>Operating</t>
  </si>
  <si>
    <t>Salary Asst.</t>
  </si>
  <si>
    <t>Salary Lead</t>
  </si>
  <si>
    <t>Public School</t>
  </si>
  <si>
    <t>Private Non-Metro Area</t>
  </si>
  <si>
    <t>Private Metro Area</t>
  </si>
  <si>
    <t>Credential</t>
  </si>
  <si>
    <t>Public</t>
  </si>
  <si>
    <t>Private</t>
  </si>
  <si>
    <t>Camden</t>
  </si>
  <si>
    <t>Cherokee</t>
  </si>
  <si>
    <t>Clayton</t>
  </si>
  <si>
    <t>Cobb</t>
  </si>
  <si>
    <t>DeKalb</t>
  </si>
  <si>
    <t>Douglas</t>
  </si>
  <si>
    <t>Fayette</t>
  </si>
  <si>
    <t>Forsyth</t>
  </si>
  <si>
    <t>Fulton</t>
  </si>
  <si>
    <t>Gwinnett</t>
  </si>
  <si>
    <t>Hall</t>
  </si>
  <si>
    <t>Henry</t>
  </si>
  <si>
    <t>Paulding</t>
  </si>
  <si>
    <t>Rockdale</t>
  </si>
  <si>
    <t>County</t>
  </si>
  <si>
    <t>Bibb</t>
  </si>
  <si>
    <t>Union</t>
  </si>
  <si>
    <t>Richmond</t>
  </si>
  <si>
    <t>Chattahoochee</t>
  </si>
  <si>
    <t>White</t>
  </si>
  <si>
    <t>Oglethorpe</t>
  </si>
  <si>
    <t>Lowndes</t>
  </si>
  <si>
    <t>Bartow</t>
  </si>
  <si>
    <t>Liberty</t>
  </si>
  <si>
    <t>Chatham</t>
  </si>
  <si>
    <t>Dougherty</t>
  </si>
  <si>
    <t>Clarke</t>
  </si>
  <si>
    <t>Habersham</t>
  </si>
  <si>
    <t>Thomas</t>
  </si>
  <si>
    <t>Bulloch</t>
  </si>
  <si>
    <t>Warren</t>
  </si>
  <si>
    <t>Newton</t>
  </si>
  <si>
    <t>Coweta</t>
  </si>
  <si>
    <t>Muscogee</t>
  </si>
  <si>
    <t>Lumpkin</t>
  </si>
  <si>
    <t>Spalding</t>
  </si>
  <si>
    <t>Madison</t>
  </si>
  <si>
    <t>Catoosa</t>
  </si>
  <si>
    <t>Glynn</t>
  </si>
  <si>
    <t>Columbia</t>
  </si>
  <si>
    <t>Carroll</t>
  </si>
  <si>
    <t>Houston</t>
  </si>
  <si>
    <t>Baldwin</t>
  </si>
  <si>
    <t>Troup</t>
  </si>
  <si>
    <t>Effingham</t>
  </si>
  <si>
    <t>Ware</t>
  </si>
  <si>
    <t>Franklin</t>
  </si>
  <si>
    <t>Jones</t>
  </si>
  <si>
    <t>Brooks</t>
  </si>
  <si>
    <t>McDuffie</t>
  </si>
  <si>
    <t>Washington</t>
  </si>
  <si>
    <t>Tattnall</t>
  </si>
  <si>
    <t>Peach</t>
  </si>
  <si>
    <t>Walton</t>
  </si>
  <si>
    <t>Twiggs</t>
  </si>
  <si>
    <t>Upson</t>
  </si>
  <si>
    <t>Rabun</t>
  </si>
  <si>
    <t>Pickens</t>
  </si>
  <si>
    <t>Hart</t>
  </si>
  <si>
    <t>Mitchell</t>
  </si>
  <si>
    <t>Coffee</t>
  </si>
  <si>
    <t>Berrien</t>
  </si>
  <si>
    <t>Butts</t>
  </si>
  <si>
    <t>Chattooga</t>
  </si>
  <si>
    <t>Oconee</t>
  </si>
  <si>
    <t>Gordon</t>
  </si>
  <si>
    <t>Dodge</t>
  </si>
  <si>
    <t>Tift</t>
  </si>
  <si>
    <t>Barrow</t>
  </si>
  <si>
    <t>Bryan</t>
  </si>
  <si>
    <t>Dawson</t>
  </si>
  <si>
    <t>Jackson</t>
  </si>
  <si>
    <t>Banks</t>
  </si>
  <si>
    <t>Whitfield</t>
  </si>
  <si>
    <t>Polk</t>
  </si>
  <si>
    <t>Screven</t>
  </si>
  <si>
    <t>Floyd</t>
  </si>
  <si>
    <t>Fannin</t>
  </si>
  <si>
    <t>Murray</t>
  </si>
  <si>
    <t>Gilmer</t>
  </si>
  <si>
    <t>Towns</t>
  </si>
  <si>
    <t>Haralson</t>
  </si>
  <si>
    <t>Lee</t>
  </si>
  <si>
    <t>Laurens</t>
  </si>
  <si>
    <t>Putnam</t>
  </si>
  <si>
    <t>Walker</t>
  </si>
  <si>
    <t>Wayne</t>
  </si>
  <si>
    <t>Jeff Davis</t>
  </si>
  <si>
    <t>Morgan</t>
  </si>
  <si>
    <t>Wilcox</t>
  </si>
  <si>
    <t>Pierce</t>
  </si>
  <si>
    <t>Stephens</t>
  </si>
  <si>
    <t>Sumter</t>
  </si>
  <si>
    <t>Greene</t>
  </si>
  <si>
    <t>Pike</t>
  </si>
  <si>
    <t>McIntosh</t>
  </si>
  <si>
    <t>Miller</t>
  </si>
  <si>
    <t>Talbot</t>
  </si>
  <si>
    <t>Lanier</t>
  </si>
  <si>
    <t>Jefferson</t>
  </si>
  <si>
    <t>Hancock</t>
  </si>
  <si>
    <t>Randolph</t>
  </si>
  <si>
    <t>Lamar</t>
  </si>
  <si>
    <t>Emanuel</t>
  </si>
  <si>
    <t>Burke</t>
  </si>
  <si>
    <t>Clinch</t>
  </si>
  <si>
    <t>Wilkes</t>
  </si>
  <si>
    <t>Long</t>
  </si>
  <si>
    <t>Brantley</t>
  </si>
  <si>
    <t>Decatur</t>
  </si>
  <si>
    <t>Toombs</t>
  </si>
  <si>
    <t>Meriwether</t>
  </si>
  <si>
    <t>Colquitt</t>
  </si>
  <si>
    <t>Crisp</t>
  </si>
  <si>
    <t>Wilkinson</t>
  </si>
  <si>
    <t>Crawford</t>
  </si>
  <si>
    <t>Elbert</t>
  </si>
  <si>
    <t>Candler</t>
  </si>
  <si>
    <t>Glascock</t>
  </si>
  <si>
    <t>Terrell</t>
  </si>
  <si>
    <t>Schley</t>
  </si>
  <si>
    <t>Appling</t>
  </si>
  <si>
    <t>Cook</t>
  </si>
  <si>
    <t>Monroe</t>
  </si>
  <si>
    <t>Early</t>
  </si>
  <si>
    <t>Ben Hill</t>
  </si>
  <si>
    <t>Turner</t>
  </si>
  <si>
    <t>Marion</t>
  </si>
  <si>
    <t>Pulaski</t>
  </si>
  <si>
    <t>Atkinson</t>
  </si>
  <si>
    <t>Harris</t>
  </si>
  <si>
    <t>Taylor</t>
  </si>
  <si>
    <t>Johnson</t>
  </si>
  <si>
    <t>Bleckley</t>
  </si>
  <si>
    <t>Webster</t>
  </si>
  <si>
    <t>Grady</t>
  </si>
  <si>
    <t>Telfair</t>
  </si>
  <si>
    <t>Irwin</t>
  </si>
  <si>
    <t>Worth</t>
  </si>
  <si>
    <t>Heard</t>
  </si>
  <si>
    <t>Baker</t>
  </si>
  <si>
    <t>Treutlen</t>
  </si>
  <si>
    <t>Taliaferro</t>
  </si>
  <si>
    <t>Bacon</t>
  </si>
  <si>
    <t>Dooly</t>
  </si>
  <si>
    <t>Macon</t>
  </si>
  <si>
    <t>Clay</t>
  </si>
  <si>
    <t>Evans</t>
  </si>
  <si>
    <t>Jasper</t>
  </si>
  <si>
    <t>Jenkins</t>
  </si>
  <si>
    <t>Montgomery</t>
  </si>
  <si>
    <t>Seminole</t>
  </si>
  <si>
    <t>Lincoln</t>
  </si>
  <si>
    <t>Wheeler</t>
  </si>
  <si>
    <t>Charlton</t>
  </si>
  <si>
    <t>Dade</t>
  </si>
  <si>
    <t>Echols</t>
  </si>
  <si>
    <t>Stewart</t>
  </si>
  <si>
    <t>Calhoun</t>
  </si>
  <si>
    <t>Quitman</t>
  </si>
  <si>
    <t>Metro</t>
  </si>
  <si>
    <t>Non-Metro</t>
  </si>
  <si>
    <t>Pre-K Site County</t>
  </si>
  <si>
    <t>Type</t>
  </si>
  <si>
    <t>County Type</t>
  </si>
  <si>
    <t>Classroom Rate Type</t>
  </si>
  <si>
    <t>Out of State</t>
  </si>
  <si>
    <t>Two Year Degree</t>
  </si>
  <si>
    <t>Four Year Degree</t>
  </si>
  <si>
    <t>Note:  The rates stated above are based on the recommendations made by the FY 2017 Governor's Budget Report and have not been approved by any legislation.  Therefore all amounts should be considered preliminary and may be subject to change.  The rates do not include any form of supplemental pay for lead teachers, start-up funds, sparsity allowances, or transportation funds.</t>
  </si>
  <si>
    <t>2016-2017 Georgia Pre-K Annual Rates for 1 Class of 22 Students</t>
  </si>
  <si>
    <t>Operating - Benefits</t>
  </si>
  <si>
    <t>Operating - Classroom</t>
  </si>
  <si>
    <t xml:space="preserve">Certified (T4) </t>
  </si>
  <si>
    <t>Certified (T5)*</t>
  </si>
  <si>
    <t>FY16 Rate 2 Yr</t>
  </si>
  <si>
    <t>Percent</t>
  </si>
  <si>
    <t>CYE</t>
  </si>
  <si>
    <t>Amount</t>
  </si>
  <si>
    <t>2011-2012</t>
  </si>
  <si>
    <t>FY12</t>
  </si>
  <si>
    <t>FY13</t>
  </si>
  <si>
    <t>FY14</t>
  </si>
  <si>
    <t>FY15</t>
  </si>
  <si>
    <t>FY16</t>
  </si>
  <si>
    <t>2012-2013</t>
  </si>
  <si>
    <t>2013-2014</t>
  </si>
  <si>
    <t>2014-2015</t>
  </si>
  <si>
    <t>2015-2016</t>
  </si>
  <si>
    <t>SFY</t>
  </si>
  <si>
    <t>School Year</t>
  </si>
  <si>
    <t>Insufficient</t>
  </si>
  <si>
    <t xml:space="preserve"> 2016-2017 Georgia Pre-K Annual Rates for 1 Class of 22 Students</t>
  </si>
  <si>
    <r>
      <rPr>
        <b/>
        <sz val="9"/>
        <rFont val="Arial"/>
        <family val="2"/>
      </rPr>
      <t>Metro Areas</t>
    </r>
    <r>
      <rPr>
        <sz val="9"/>
        <rFont val="Arial"/>
        <family val="2"/>
      </rPr>
      <t xml:space="preserve"> =  Camden, Cherokee, Clayton, Cobb, DeKalb, Douglas, Fayette, Forsyth, Fulton, Gwinnett, Hall, Henry,  Paulding, and Rockdale Counties</t>
    </r>
  </si>
  <si>
    <r>
      <rPr>
        <b/>
        <sz val="9"/>
        <rFont val="Arial"/>
        <family val="2"/>
      </rPr>
      <t>Non-Metro Areas</t>
    </r>
    <r>
      <rPr>
        <sz val="9"/>
        <rFont val="Arial"/>
        <family val="2"/>
      </rPr>
      <t xml:space="preserve"> = All other counties not listed as Metro or are located out of state.</t>
    </r>
  </si>
  <si>
    <r>
      <rPr>
        <b/>
        <sz val="9"/>
        <rFont val="Arial"/>
        <family val="2"/>
      </rPr>
      <t>Public Schools</t>
    </r>
    <r>
      <rPr>
        <sz val="9"/>
        <rFont val="Arial"/>
        <family val="2"/>
      </rPr>
      <t xml:space="preserve"> = All County, City, or Charter Schools</t>
    </r>
  </si>
  <si>
    <r>
      <rPr>
        <b/>
        <sz val="9"/>
        <rFont val="Arial"/>
        <family val="2"/>
      </rPr>
      <t>*</t>
    </r>
    <r>
      <rPr>
        <sz val="9"/>
        <rFont val="Arial"/>
        <family val="2"/>
      </rPr>
      <t xml:space="preserve"> - For school year 2016-2017, three additional rates have been added for Lead Teachers with a Masters Degree credential.  DECAL is currently in the process of defining the qualifying criteria for this credential and the rate amounts above may only be used as estimates once qualification has been established.</t>
    </r>
  </si>
  <si>
    <t>Lead Teacher Salary Rate</t>
  </si>
  <si>
    <t>Assistant Teacher Salary Rate</t>
  </si>
  <si>
    <t>Operating Rate</t>
  </si>
  <si>
    <t>Total Classroom Rate</t>
  </si>
  <si>
    <t>FY 17 Credential</t>
  </si>
  <si>
    <t>FY17</t>
  </si>
  <si>
    <t>FY16 Base Rate</t>
  </si>
  <si>
    <t>FY17 Base Rate</t>
  </si>
  <si>
    <t>T4 Certification</t>
  </si>
  <si>
    <t>T5 Certification or Higher</t>
  </si>
  <si>
    <t>1) Pre-K Provider Type</t>
  </si>
  <si>
    <t>4) Frozen T&amp;E Supplement Years</t>
  </si>
  <si>
    <t>Lead Teacher Salary Estimator for School Year 2016-2017</t>
  </si>
  <si>
    <t>Lead Teacher Summary</t>
  </si>
  <si>
    <t>Bachelors Degree</t>
  </si>
  <si>
    <t>5) T&amp;E Amount for Frozen T&amp;E Supplement Years</t>
  </si>
  <si>
    <t>6) Lead Teacher Credential</t>
  </si>
  <si>
    <t>7) Lead Teacher Base Salary Rate</t>
  </si>
  <si>
    <t>8) Estimated Supplemental Pay Rate</t>
  </si>
  <si>
    <t>9) Total Estimated Lead Teacher Salary Rate</t>
  </si>
  <si>
    <r>
      <t xml:space="preserve">The </t>
    </r>
    <r>
      <rPr>
        <i/>
        <sz val="10"/>
        <color theme="1"/>
        <rFont val="Calibri"/>
        <family val="2"/>
        <scheme val="minor"/>
      </rPr>
      <t>Lead Teacher Salary Estimator</t>
    </r>
    <r>
      <rPr>
        <sz val="10"/>
        <color theme="1"/>
        <rFont val="Calibri"/>
        <family val="2"/>
        <scheme val="minor"/>
      </rPr>
      <t xml:space="preserve"> is designed to help Georgia’s Pre-K Program Grantees estimate an individual teacher's salary for the 2016-2017 school year. Grantees can use this tool to estimate the salary amount funded by DECAL. The estimator takes into account all of the factors that influence a teacher's salary. When information is entered into the Estimator, an estimated salary total for the lead teacher is provided. </t>
    </r>
    <r>
      <rPr>
        <b/>
        <sz val="10"/>
        <color theme="1"/>
        <rFont val="Calibri"/>
        <family val="2"/>
        <scheme val="minor"/>
      </rPr>
      <t>The Estimator is not intended to provide an exact salary amount. Pre-K providers have the ability to set a lead teacher's salary level as long as the base salary and supplemental compensation requirements are met. All Pre-K program personnel are employees of the Pre-K provider for whom they work, not DECAL or the State of Georgia. Therefore, providers are responsible for sharing teacher pay and salary information with their staff.</t>
    </r>
  </si>
  <si>
    <t>Directions and Clarification Notes</t>
  </si>
  <si>
    <r>
      <rPr>
        <b/>
        <sz val="10"/>
        <color theme="1"/>
        <rFont val="Calibri"/>
        <family val="2"/>
        <scheme val="minor"/>
      </rPr>
      <t>1)</t>
    </r>
    <r>
      <rPr>
        <sz val="10"/>
        <color theme="1"/>
        <rFont val="Calibri"/>
        <family val="2"/>
        <scheme val="minor"/>
      </rPr>
      <t xml:space="preserve"> Select Public or Private.
</t>
    </r>
    <r>
      <rPr>
        <b/>
        <sz val="10"/>
        <color theme="1"/>
        <rFont val="Calibri"/>
        <family val="2"/>
        <scheme val="minor"/>
      </rPr>
      <t>2)</t>
    </r>
    <r>
      <rPr>
        <sz val="10"/>
        <color theme="1"/>
        <rFont val="Calibri"/>
        <family val="2"/>
        <scheme val="minor"/>
      </rPr>
      <t xml:space="preserve"> Select the credential level for the lead teacher. Refer to the </t>
    </r>
    <r>
      <rPr>
        <i/>
        <sz val="10"/>
        <color theme="1"/>
        <rFont val="Calibri"/>
        <family val="2"/>
        <scheme val="minor"/>
      </rPr>
      <t>2016-2017 Lead Teacher Credential/Certification Requirements</t>
    </r>
    <r>
      <rPr>
        <sz val="10"/>
        <color theme="1"/>
        <rFont val="Calibri"/>
        <family val="2"/>
        <scheme val="minor"/>
      </rPr>
      <t xml:space="preserve"> document for details regarding qualifications and conditions for the credentials listed in this field. 
</t>
    </r>
    <r>
      <rPr>
        <b/>
        <sz val="10"/>
        <color theme="1"/>
        <rFont val="Calibri"/>
        <family val="2"/>
        <scheme val="minor"/>
      </rPr>
      <t>3)</t>
    </r>
    <r>
      <rPr>
        <sz val="10"/>
        <color theme="1"/>
        <rFont val="Calibri"/>
        <family val="2"/>
        <scheme val="minor"/>
      </rPr>
      <t xml:space="preserve"> Enter the lead teacher's total Creditable Years of Experience (CYE). CYE are defined as all years taught as a lead teacher in a Georgia’s Pre-K Program (public or private) with an approved credential and/or all years taught as a certified lead teacher in a K-12 public school. A teacher must have taught for at least 6 months of the school year to receive credit for one full year. CYE do not have to be consecutive. For additional information, refer to the </t>
    </r>
    <r>
      <rPr>
        <i/>
        <sz val="10"/>
        <color theme="1"/>
        <rFont val="Calibri"/>
        <family val="2"/>
        <scheme val="minor"/>
      </rPr>
      <t>FAQ for the 2016-2017 Georgia’s Pre-K Annual Rates</t>
    </r>
    <r>
      <rPr>
        <sz val="10"/>
        <color theme="1"/>
        <rFont val="Calibri"/>
        <family val="2"/>
        <scheme val="minor"/>
      </rPr>
      <t xml:space="preserve"> document. Providers will be responsible for developing written processes and/or policies regarding verification of CYE for their program. 
</t>
    </r>
    <r>
      <rPr>
        <b/>
        <sz val="10"/>
        <color theme="1"/>
        <rFont val="Calibri"/>
        <family val="2"/>
        <scheme val="minor"/>
      </rPr>
      <t xml:space="preserve">4) </t>
    </r>
    <r>
      <rPr>
        <sz val="10"/>
        <color theme="1"/>
        <rFont val="Calibri"/>
        <family val="2"/>
        <scheme val="minor"/>
      </rPr>
      <t xml:space="preserve">Frozen T&amp;E Supplement Years applies to Public providers only. For lead teachers who have "frozen years," enter the lead teacher's capped T&amp;E years as reflected in column E on the Teacher T&amp;E Data sheet provided by DECAL. Providers may also access a teacher's number of capped T&amp;E years via their Pre-K roster.
</t>
    </r>
    <r>
      <rPr>
        <b/>
        <sz val="10"/>
        <color theme="1"/>
        <rFont val="Calibri"/>
        <family val="2"/>
        <scheme val="minor"/>
      </rPr>
      <t>5)</t>
    </r>
    <r>
      <rPr>
        <sz val="10"/>
        <color theme="1"/>
        <rFont val="Calibri"/>
        <family val="2"/>
        <scheme val="minor"/>
      </rPr>
      <t xml:space="preserve"> T&amp;E Amount applies to Public providers only. Enter the teacher's annual T&amp;E amount as reflected in column G on the Teacher T&amp;E Data sheet provided by DECAL.
</t>
    </r>
    <r>
      <rPr>
        <b/>
        <sz val="10"/>
        <color theme="1"/>
        <rFont val="Calibri"/>
        <family val="2"/>
        <scheme val="minor"/>
      </rPr>
      <t>6)</t>
    </r>
    <r>
      <rPr>
        <sz val="10"/>
        <color theme="1"/>
        <rFont val="Calibri"/>
        <family val="2"/>
        <scheme val="minor"/>
      </rPr>
      <t xml:space="preserve"> The lead teacher credential entered in Line 2 will automatically populate.
</t>
    </r>
    <r>
      <rPr>
        <b/>
        <sz val="10"/>
        <color theme="1"/>
        <rFont val="Calibri"/>
        <family val="2"/>
        <scheme val="minor"/>
      </rPr>
      <t>7)</t>
    </r>
    <r>
      <rPr>
        <sz val="10"/>
        <color theme="1"/>
        <rFont val="Calibri"/>
        <family val="2"/>
        <scheme val="minor"/>
      </rPr>
      <t xml:space="preserve"> The Lead Teacher Base Salary Rate will automatically populate based on the lead teacher credential entered in Line 2.  The salary rate reflects 100% of the base salary funded by DECAL to the provider. The salary rate for the 2016 - 2017 School Year can be found on the </t>
    </r>
    <r>
      <rPr>
        <i/>
        <sz val="10"/>
        <color theme="1"/>
        <rFont val="Calibri"/>
        <family val="2"/>
        <scheme val="minor"/>
      </rPr>
      <t>2016-2017 Georgia’s Pre-K Annual Rates</t>
    </r>
    <r>
      <rPr>
        <sz val="10"/>
        <color theme="1"/>
        <rFont val="Calibri"/>
        <family val="2"/>
        <scheme val="minor"/>
      </rPr>
      <t xml:space="preserve"> chart.  </t>
    </r>
    <r>
      <rPr>
        <b/>
        <sz val="10"/>
        <color theme="1"/>
        <rFont val="Calibri"/>
        <family val="2"/>
        <scheme val="minor"/>
      </rPr>
      <t xml:space="preserve">DECAL requires Pre-K providers to pay lead teachers a minimum of 90% of the teacher's base salary rate.
8) </t>
    </r>
    <r>
      <rPr>
        <sz val="10"/>
        <color theme="1"/>
        <rFont val="Calibri"/>
        <family val="2"/>
        <scheme val="minor"/>
      </rPr>
      <t xml:space="preserve">The estimated Supplemental Pay will automatically populate based on the teacher's total creditable years of experience  previously entered.  (If a teacher is receiving a T&amp;E supplement, these funds are included in the estimated Supplemental Pay in Line 8.) Supplemental compensation is cumulative and includes a 3% increase in base salary for each 2 years of creditable years of experience up to 20 years. For additional information regarding supplemental compensation, refer to the FAQ for the </t>
    </r>
    <r>
      <rPr>
        <i/>
        <sz val="10"/>
        <color theme="1"/>
        <rFont val="Calibri"/>
        <family val="2"/>
        <scheme val="minor"/>
      </rPr>
      <t>2016-2017 Georgia’s Pre-K Annual Rates</t>
    </r>
    <r>
      <rPr>
        <sz val="10"/>
        <color theme="1"/>
        <rFont val="Calibri"/>
        <family val="2"/>
        <scheme val="minor"/>
      </rPr>
      <t xml:space="preserve"> document. </t>
    </r>
    <r>
      <rPr>
        <b/>
        <sz val="10"/>
        <color theme="1"/>
        <rFont val="Calibri"/>
        <family val="2"/>
        <scheme val="minor"/>
      </rPr>
      <t xml:space="preserve">DECAL requires Pre-K providers to pay lead teachers 100% of teacher's supplemental compensation.
9) </t>
    </r>
    <r>
      <rPr>
        <sz val="10"/>
        <color theme="1"/>
        <rFont val="Calibri"/>
        <family val="2"/>
        <scheme val="minor"/>
      </rPr>
      <t>The Lead Teacher Estimated Salary Total will automatically populate providing an estimate of the lead teacher's salary. The estimated salary may not reflect the exact salary for the lead teacher. Providers have the ability to set the teacher's salary level as long as the base salary and supplemental compensation requirements for the teacher are met.</t>
    </r>
  </si>
  <si>
    <t>2) Pre-K Classroom Lead Teacher Credential</t>
  </si>
  <si>
    <t xml:space="preserve">  The rates do not include any form of supplemental pay for lead teachers, start-up funds, sparsity allowances, or transportation funds.</t>
  </si>
  <si>
    <r>
      <rPr>
        <b/>
        <sz val="8"/>
        <rFont val="Arial"/>
        <family val="2"/>
      </rPr>
      <t>*</t>
    </r>
    <r>
      <rPr>
        <sz val="8"/>
        <rFont val="Arial"/>
        <family val="2"/>
      </rPr>
      <t xml:space="preserve">  For school year 2016-2017, three additional rates have been added for Lead Teachers with a Masters Degree level certification.</t>
    </r>
  </si>
  <si>
    <t>3) Total Creditable Years of Experience (CYE)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</si>
</sst>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sz val="9"/>
      <name val="Arial"/>
      <family val="2"/>
    </font>
    <font>
      <sz val="9"/>
      <color theme="1"/>
      <name val="Arial"/>
      <family val="2"/>
    </font>
    <font>
      <b/>
      <sz val="9"/>
      <name val="Arial"/>
      <family val="2"/>
    </font>
    <font>
      <b/>
      <sz val="9"/>
      <color rgb="FF0070C0"/>
      <name val="Arial"/>
      <family val="2"/>
    </font>
    <font>
      <sz val="10"/>
      <color theme="1"/>
      <name val="Calibri"/>
      <family val="2"/>
      <scheme val="minor"/>
    </font>
    <font>
      <b/>
      <sz val="10"/>
      <color theme="1"/>
      <name val="Calibri"/>
      <family val="2"/>
      <scheme val="minor"/>
    </font>
    <font>
      <u/>
      <sz val="10"/>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i/>
      <sz val="10"/>
      <color theme="1"/>
      <name val="Calibri"/>
      <family val="2"/>
      <scheme val="minor"/>
    </font>
    <font>
      <b/>
      <sz val="8"/>
      <name val="Arial"/>
      <family val="2"/>
    </font>
    <font>
      <sz val="8"/>
      <name val="Arial"/>
      <family val="2"/>
    </font>
  </fonts>
  <fills count="14">
    <fill>
      <patternFill patternType="none"/>
    </fill>
    <fill>
      <patternFill patternType="gray125"/>
    </fill>
    <fill>
      <patternFill patternType="solid">
        <fgColor rgb="FFD9D9D9"/>
        <bgColor rgb="FF000000"/>
      </patternFill>
    </fill>
    <fill>
      <patternFill patternType="solid">
        <fgColor rgb="FF00B0F0"/>
        <bgColor rgb="FF000000"/>
      </patternFill>
    </fill>
    <fill>
      <patternFill patternType="solid">
        <fgColor theme="7" tint="0.39997558519241921"/>
        <bgColor rgb="FF000000"/>
      </patternFill>
    </fill>
    <fill>
      <patternFill patternType="solid">
        <fgColor rgb="FF92D050"/>
        <bgColor rgb="FF000000"/>
      </patternFill>
    </fill>
    <fill>
      <patternFill patternType="solid">
        <fgColor theme="5"/>
        <bgColor rgb="FF000000"/>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rgb="FF000000"/>
      </patternFill>
    </fill>
    <fill>
      <patternFill patternType="solid">
        <fgColor theme="5" tint="0.59999389629810485"/>
        <bgColor indexed="64"/>
      </patternFill>
    </fill>
    <fill>
      <patternFill patternType="solid">
        <fgColor rgb="FF600000"/>
        <bgColor indexed="64"/>
      </patternFill>
    </fill>
  </fills>
  <borders count="2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2" fillId="0" borderId="0" xfId="0" applyFont="1" applyFill="1" applyBorder="1"/>
    <xf numFmtId="0" fontId="3" fillId="0" borderId="0" xfId="0" applyFont="1"/>
    <xf numFmtId="0" fontId="2" fillId="0" borderId="0" xfId="0" applyFont="1" applyFill="1" applyBorder="1" applyAlignment="1">
      <alignment vertical="center" wrapText="1"/>
    </xf>
    <xf numFmtId="0" fontId="2" fillId="0" borderId="16" xfId="0" applyFont="1" applyFill="1" applyBorder="1"/>
    <xf numFmtId="0" fontId="4" fillId="11" borderId="16" xfId="0" applyFont="1" applyFill="1" applyBorder="1"/>
    <xf numFmtId="0" fontId="2" fillId="0" borderId="15" xfId="0" applyFont="1" applyFill="1" applyBorder="1"/>
    <xf numFmtId="44" fontId="2" fillId="11" borderId="14" xfId="1" applyFont="1" applyFill="1" applyBorder="1"/>
    <xf numFmtId="44" fontId="3" fillId="0" borderId="0" xfId="0" applyNumberFormat="1" applyFont="1" applyBorder="1"/>
    <xf numFmtId="10" fontId="3" fillId="0" borderId="0" xfId="2" applyNumberFormat="1" applyFont="1" applyBorder="1"/>
    <xf numFmtId="0" fontId="3" fillId="0" borderId="0" xfId="0" applyFont="1" applyBorder="1"/>
    <xf numFmtId="0" fontId="2" fillId="0" borderId="11" xfId="0" applyFont="1" applyFill="1" applyBorder="1"/>
    <xf numFmtId="44" fontId="2" fillId="0" borderId="9" xfId="1" applyFont="1" applyFill="1" applyBorder="1"/>
    <xf numFmtId="44" fontId="3" fillId="0" borderId="0" xfId="0" applyNumberFormat="1" applyFont="1" applyFill="1" applyBorder="1"/>
    <xf numFmtId="10" fontId="3" fillId="0" borderId="0" xfId="2" applyNumberFormat="1" applyFont="1" applyFill="1" applyBorder="1"/>
    <xf numFmtId="0" fontId="3" fillId="0" borderId="0" xfId="0" applyFont="1" applyFill="1" applyBorder="1"/>
    <xf numFmtId="0" fontId="4" fillId="2" borderId="8" xfId="0" applyFont="1" applyFill="1" applyBorder="1"/>
    <xf numFmtId="44" fontId="4" fillId="2" borderId="7" xfId="0" applyNumberFormat="1" applyFont="1" applyFill="1" applyBorder="1"/>
    <xf numFmtId="0" fontId="4" fillId="5" borderId="16" xfId="0" applyFont="1" applyFill="1" applyBorder="1"/>
    <xf numFmtId="44" fontId="2" fillId="5" borderId="14" xfId="1" applyFont="1" applyFill="1" applyBorder="1"/>
    <xf numFmtId="0" fontId="4" fillId="6" borderId="16" xfId="0" applyFont="1" applyFill="1" applyBorder="1"/>
    <xf numFmtId="44" fontId="2" fillId="6" borderId="14" xfId="1" applyFont="1" applyFill="1" applyBorder="1"/>
    <xf numFmtId="0" fontId="4" fillId="4" borderId="16" xfId="0" applyFont="1" applyFill="1" applyBorder="1"/>
    <xf numFmtId="44" fontId="2" fillId="4" borderId="14" xfId="1" applyFont="1" applyFill="1" applyBorder="1"/>
    <xf numFmtId="0" fontId="4" fillId="3" borderId="16" xfId="0" applyFont="1" applyFill="1" applyBorder="1"/>
    <xf numFmtId="44" fontId="2" fillId="3" borderId="14" xfId="1" applyFont="1" applyFill="1" applyBorder="1"/>
    <xf numFmtId="0" fontId="6" fillId="7" borderId="10" xfId="0" applyFont="1" applyFill="1" applyBorder="1" applyAlignment="1" applyProtection="1">
      <alignment horizontal="center"/>
      <protection locked="0"/>
    </xf>
    <xf numFmtId="0" fontId="9" fillId="8" borderId="0" xfId="0" applyFont="1" applyFill="1"/>
    <xf numFmtId="0" fontId="10" fillId="8" borderId="0" xfId="0" applyFont="1" applyFill="1"/>
    <xf numFmtId="0" fontId="9" fillId="8" borderId="0" xfId="0" applyFont="1" applyFill="1" applyBorder="1"/>
    <xf numFmtId="0" fontId="9" fillId="8" borderId="0" xfId="0" applyNumberFormat="1" applyFont="1" applyFill="1"/>
    <xf numFmtId="0" fontId="10" fillId="8" borderId="0" xfId="0" applyFont="1" applyFill="1" applyBorder="1"/>
    <xf numFmtId="164" fontId="10" fillId="8" borderId="0" xfId="0" applyNumberFormat="1" applyFont="1" applyFill="1" applyBorder="1"/>
    <xf numFmtId="2" fontId="10" fillId="8" borderId="0" xfId="2" applyNumberFormat="1" applyFont="1" applyFill="1"/>
    <xf numFmtId="0" fontId="10" fillId="8" borderId="0" xfId="0" applyNumberFormat="1" applyFont="1" applyFill="1"/>
    <xf numFmtId="164" fontId="10" fillId="8" borderId="0" xfId="0" applyNumberFormat="1" applyFont="1" applyFill="1"/>
    <xf numFmtId="0" fontId="6" fillId="7" borderId="10" xfId="0" applyFont="1" applyFill="1" applyBorder="1" applyProtection="1">
      <protection locked="0"/>
    </xf>
    <xf numFmtId="0" fontId="6" fillId="9" borderId="10" xfId="0" applyFont="1" applyFill="1" applyBorder="1" applyProtection="1">
      <protection locked="0"/>
    </xf>
    <xf numFmtId="164" fontId="6" fillId="9" borderId="10" xfId="0" applyNumberFormat="1" applyFont="1" applyFill="1" applyBorder="1" applyProtection="1">
      <protection locked="0"/>
    </xf>
    <xf numFmtId="0" fontId="6" fillId="8" borderId="0" xfId="0" applyFont="1" applyFill="1" applyBorder="1" applyProtection="1"/>
    <xf numFmtId="0" fontId="6" fillId="12" borderId="6" xfId="0" applyFont="1" applyFill="1" applyBorder="1" applyProtection="1"/>
    <xf numFmtId="0" fontId="6" fillId="12" borderId="5" xfId="0" applyFont="1" applyFill="1" applyBorder="1" applyProtection="1"/>
    <xf numFmtId="0" fontId="6" fillId="12" borderId="4" xfId="0" applyFont="1" applyFill="1" applyBorder="1" applyProtection="1"/>
    <xf numFmtId="0" fontId="6" fillId="12" borderId="17" xfId="0" applyFont="1" applyFill="1" applyBorder="1" applyProtection="1"/>
    <xf numFmtId="0" fontId="6" fillId="12" borderId="18" xfId="0" applyFont="1" applyFill="1" applyBorder="1" applyProtection="1"/>
    <xf numFmtId="0" fontId="6" fillId="12" borderId="0" xfId="0" applyFont="1" applyFill="1" applyBorder="1" applyProtection="1"/>
    <xf numFmtId="0" fontId="6" fillId="8" borderId="6" xfId="0" applyFont="1" applyFill="1" applyBorder="1" applyProtection="1"/>
    <xf numFmtId="0" fontId="6" fillId="8" borderId="5" xfId="0" applyFont="1" applyFill="1" applyBorder="1" applyProtection="1"/>
    <xf numFmtId="0" fontId="6" fillId="8" borderId="4" xfId="0" applyFont="1" applyFill="1" applyBorder="1" applyProtection="1"/>
    <xf numFmtId="0" fontId="6" fillId="8" borderId="17" xfId="0" applyFont="1" applyFill="1" applyBorder="1" applyProtection="1"/>
    <xf numFmtId="0" fontId="6" fillId="7" borderId="10" xfId="0" applyFont="1" applyFill="1" applyBorder="1" applyAlignment="1" applyProtection="1">
      <alignment horizontal="center"/>
    </xf>
    <xf numFmtId="0" fontId="6" fillId="8" borderId="18" xfId="0" applyFont="1" applyFill="1" applyBorder="1" applyProtection="1"/>
    <xf numFmtId="0" fontId="6" fillId="8" borderId="0" xfId="0" applyFont="1" applyFill="1" applyBorder="1" applyAlignment="1" applyProtection="1">
      <alignment horizontal="center"/>
    </xf>
    <xf numFmtId="0" fontId="6" fillId="8" borderId="3" xfId="0" applyFont="1" applyFill="1" applyBorder="1" applyProtection="1"/>
    <xf numFmtId="0" fontId="6" fillId="8" borderId="2" xfId="0" applyFont="1" applyFill="1" applyBorder="1" applyProtection="1"/>
    <xf numFmtId="0" fontId="6" fillId="8" borderId="1" xfId="0" applyFont="1" applyFill="1" applyBorder="1" applyProtection="1"/>
    <xf numFmtId="0" fontId="6" fillId="10" borderId="0" xfId="0" applyFont="1" applyFill="1" applyBorder="1" applyProtection="1"/>
    <xf numFmtId="0" fontId="7" fillId="8" borderId="0" xfId="0" applyFont="1" applyFill="1" applyBorder="1" applyAlignment="1" applyProtection="1">
      <alignment horizontal="center"/>
    </xf>
    <xf numFmtId="0" fontId="6" fillId="8" borderId="0" xfId="0" applyFont="1" applyFill="1" applyBorder="1" applyAlignment="1" applyProtection="1">
      <alignment horizontal="left"/>
    </xf>
    <xf numFmtId="164" fontId="6" fillId="8" borderId="0" xfId="0" applyNumberFormat="1" applyFont="1" applyFill="1" applyBorder="1" applyProtection="1"/>
    <xf numFmtId="164" fontId="8" fillId="8" borderId="0" xfId="0" applyNumberFormat="1" applyFont="1" applyFill="1" applyBorder="1" applyProtection="1"/>
    <xf numFmtId="0" fontId="7" fillId="8" borderId="0" xfId="0" applyFont="1" applyFill="1" applyBorder="1" applyAlignment="1" applyProtection="1">
      <alignment horizontal="left"/>
    </xf>
    <xf numFmtId="164" fontId="7" fillId="8" borderId="0" xfId="0" applyNumberFormat="1" applyFont="1" applyFill="1" applyBorder="1" applyProtection="1"/>
    <xf numFmtId="0" fontId="6" fillId="8" borderId="0" xfId="0" applyFont="1" applyFill="1" applyBorder="1" applyAlignment="1" applyProtection="1">
      <alignment horizontal="right"/>
    </xf>
    <xf numFmtId="0" fontId="7" fillId="8" borderId="0" xfId="0" applyFont="1" applyFill="1" applyBorder="1" applyProtection="1"/>
    <xf numFmtId="0" fontId="6" fillId="12" borderId="3" xfId="0" applyFont="1" applyFill="1" applyBorder="1" applyProtection="1"/>
    <xf numFmtId="0" fontId="6" fillId="12" borderId="2" xfId="0" applyFont="1" applyFill="1" applyBorder="1" applyProtection="1"/>
    <xf numFmtId="0" fontId="6" fillId="12" borderId="1" xfId="0" applyFont="1" applyFill="1" applyBorder="1" applyProtection="1"/>
    <xf numFmtId="0" fontId="6" fillId="8" borderId="6" xfId="0" applyFont="1" applyFill="1" applyBorder="1" applyAlignment="1" applyProtection="1"/>
    <xf numFmtId="0" fontId="6" fillId="8" borderId="3" xfId="0" applyFont="1" applyFill="1" applyBorder="1" applyAlignment="1" applyProtection="1"/>
    <xf numFmtId="164" fontId="6" fillId="8" borderId="2" xfId="0" applyNumberFormat="1" applyFont="1" applyFill="1" applyBorder="1" applyProtection="1"/>
    <xf numFmtId="0" fontId="6" fillId="8" borderId="5" xfId="0" applyFont="1" applyFill="1" applyBorder="1" applyAlignment="1" applyProtection="1"/>
    <xf numFmtId="0" fontId="6" fillId="8" borderId="4" xfId="0" applyFont="1" applyFill="1" applyBorder="1" applyAlignment="1" applyProtection="1"/>
    <xf numFmtId="0" fontId="6" fillId="8" borderId="1" xfId="0" applyFont="1" applyFill="1" applyBorder="1" applyAlignment="1" applyProtection="1"/>
    <xf numFmtId="0" fontId="6" fillId="8" borderId="0" xfId="0" applyFont="1" applyFill="1" applyBorder="1" applyAlignment="1" applyProtection="1"/>
    <xf numFmtId="0" fontId="6" fillId="8" borderId="17" xfId="0" applyFont="1" applyFill="1" applyBorder="1" applyAlignment="1" applyProtection="1"/>
    <xf numFmtId="0" fontId="6" fillId="8" borderId="18" xfId="0" applyFont="1" applyFill="1" applyBorder="1" applyAlignment="1" applyProtection="1"/>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3" xfId="0" applyFont="1" applyFill="1" applyBorder="1" applyAlignment="1">
      <alignment horizontal="center"/>
    </xf>
    <xf numFmtId="0" fontId="5" fillId="0" borderId="12" xfId="0" applyFont="1" applyFill="1" applyBorder="1" applyAlignment="1">
      <alignment horizontal="center"/>
    </xf>
    <xf numFmtId="0" fontId="4" fillId="9" borderId="0" xfId="0" applyFont="1" applyFill="1" applyBorder="1" applyAlignment="1">
      <alignment horizontal="center"/>
    </xf>
    <xf numFmtId="0" fontId="6" fillId="8" borderId="16"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19" xfId="0" applyFont="1" applyFill="1" applyBorder="1" applyAlignment="1" applyProtection="1">
      <alignment horizontal="center"/>
    </xf>
    <xf numFmtId="0" fontId="6" fillId="8" borderId="0" xfId="0" applyFont="1" applyFill="1" applyBorder="1" applyAlignment="1" applyProtection="1">
      <alignment horizontal="left" vertical="top" wrapText="1"/>
    </xf>
    <xf numFmtId="0" fontId="6" fillId="8" borderId="2" xfId="0" applyFont="1" applyFill="1" applyBorder="1" applyAlignment="1" applyProtection="1">
      <alignment horizontal="left" vertical="top" wrapText="1"/>
    </xf>
    <xf numFmtId="0" fontId="7" fillId="8" borderId="0" xfId="0" applyFont="1" applyFill="1" applyBorder="1" applyAlignment="1" applyProtection="1">
      <alignment horizontal="left" vertical="center"/>
    </xf>
    <xf numFmtId="0" fontId="9" fillId="13" borderId="16" xfId="0" applyFont="1" applyFill="1" applyBorder="1" applyAlignment="1" applyProtection="1">
      <alignment horizontal="center"/>
    </xf>
    <xf numFmtId="0" fontId="9" fillId="13" borderId="19" xfId="0" applyFont="1" applyFill="1" applyBorder="1" applyAlignment="1" applyProtection="1">
      <alignment horizontal="center"/>
    </xf>
    <xf numFmtId="0" fontId="11" fillId="13" borderId="10" xfId="0" applyFont="1" applyFill="1" applyBorder="1" applyAlignment="1" applyProtection="1">
      <alignment horizontal="center"/>
    </xf>
    <xf numFmtId="0" fontId="6" fillId="8" borderId="6" xfId="0" applyFont="1" applyFill="1" applyBorder="1" applyAlignment="1" applyProtection="1">
      <alignment horizontal="left" vertical="top" wrapText="1"/>
    </xf>
    <xf numFmtId="0" fontId="6" fillId="8" borderId="5" xfId="0" applyFont="1" applyFill="1" applyBorder="1" applyAlignment="1" applyProtection="1">
      <alignment horizontal="left" vertical="top" wrapText="1"/>
    </xf>
    <xf numFmtId="0" fontId="6" fillId="8" borderId="4" xfId="0" applyFont="1" applyFill="1" applyBorder="1" applyAlignment="1" applyProtection="1">
      <alignment horizontal="left" vertical="top" wrapText="1"/>
    </xf>
    <xf numFmtId="0" fontId="6" fillId="8" borderId="17" xfId="0" applyFont="1" applyFill="1" applyBorder="1" applyAlignment="1" applyProtection="1">
      <alignment horizontal="left" vertical="top" wrapText="1"/>
    </xf>
    <xf numFmtId="0" fontId="6" fillId="8" borderId="18" xfId="0" applyFont="1" applyFill="1" applyBorder="1" applyAlignment="1" applyProtection="1">
      <alignment horizontal="left" vertical="top" wrapText="1"/>
    </xf>
    <xf numFmtId="0" fontId="6" fillId="8" borderId="3" xfId="0" applyFont="1" applyFill="1" applyBorder="1" applyAlignment="1" applyProtection="1">
      <alignment horizontal="left" vertical="top" wrapText="1"/>
    </xf>
    <xf numFmtId="0" fontId="6" fillId="8" borderId="1" xfId="0" applyFont="1" applyFill="1" applyBorder="1" applyAlignment="1" applyProtection="1">
      <alignment horizontal="left" vertical="top" wrapText="1"/>
    </xf>
    <xf numFmtId="0" fontId="14" fillId="0" borderId="13"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12" xfId="0" applyFont="1" applyFill="1" applyBorder="1" applyAlignment="1">
      <alignment horizontal="left" vertical="center" wrapText="1"/>
    </xf>
  </cellXfs>
  <cellStyles count="3">
    <cellStyle name="Currency" xfId="1" builtinId="4"/>
    <cellStyle name="Normal" xfId="0" builtinId="0"/>
    <cellStyle name="Percent" xfId="2" builtinId="5"/>
  </cellStyles>
  <dxfs count="4">
    <dxf>
      <font>
        <color theme="2"/>
      </font>
      <fill>
        <patternFill>
          <bgColor theme="0"/>
        </patternFill>
      </fill>
      <border>
        <left/>
        <right/>
        <top/>
        <bottom/>
      </border>
    </dxf>
    <dxf>
      <font>
        <color theme="2"/>
      </font>
      <fill>
        <patternFill>
          <bgColor theme="0"/>
        </patternFill>
      </fill>
      <border>
        <left/>
        <right/>
        <top/>
        <bottom/>
        <vertical/>
        <horizontal/>
      </border>
    </dxf>
    <dxf>
      <font>
        <color theme="2"/>
      </font>
      <fill>
        <patternFill>
          <bgColor theme="0"/>
        </patternFill>
      </fill>
      <border>
        <left/>
        <right/>
        <top/>
        <bottom/>
        <vertical/>
        <horizontal/>
      </border>
    </dxf>
    <dxf>
      <font>
        <color theme="2"/>
      </font>
      <fill>
        <patternFill>
          <bgColor theme="0"/>
        </patternFill>
      </fill>
      <border>
        <left/>
        <right/>
        <top/>
        <bottom/>
        <vertical/>
        <horizontal/>
      </border>
    </dxf>
  </dxfs>
  <tableStyles count="0" defaultTableStyle="TableStyleMedium2" defaultPivotStyle="PivotStyleLight16"/>
  <colors>
    <mruColors>
      <color rgb="FF6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50"/>
  <sheetViews>
    <sheetView showGridLines="0" workbookViewId="0">
      <selection activeCell="M18" sqref="M18"/>
    </sheetView>
  </sheetViews>
  <sheetFormatPr defaultColWidth="9.140625" defaultRowHeight="15" customHeight="1" x14ac:dyDescent="0.2"/>
  <cols>
    <col min="1" max="1" width="1.85546875" style="1" customWidth="1"/>
    <col min="2" max="2" width="26.5703125" style="1" bestFit="1" customWidth="1"/>
    <col min="3" max="3" width="19.7109375" style="1" customWidth="1"/>
    <col min="4" max="4" width="12.7109375" style="1" customWidth="1"/>
    <col min="5" max="5" width="1.7109375" style="1" customWidth="1"/>
    <col min="6" max="6" width="19.7109375" style="1" customWidth="1"/>
    <col min="7" max="7" width="12.7109375" style="1" customWidth="1"/>
    <col min="8" max="8" width="1.7109375" style="1" customWidth="1"/>
    <col min="9" max="9" width="19.7109375" style="1" customWidth="1"/>
    <col min="10" max="10" width="12.7109375" style="1" customWidth="1"/>
    <col min="11" max="11" width="0.85546875" style="1" customWidth="1"/>
    <col min="12" max="12" width="10.85546875" style="1" customWidth="1"/>
    <col min="13" max="13" width="11.42578125" style="2" bestFit="1" customWidth="1"/>
    <col min="14" max="14" width="11.140625" style="2" bestFit="1" customWidth="1"/>
    <col min="15" max="15" width="10.140625" style="2" bestFit="1" customWidth="1"/>
    <col min="16" max="16" width="9.140625" style="2"/>
    <col min="17" max="18" width="11.140625" style="2" bestFit="1" customWidth="1"/>
    <col min="19" max="19" width="10.140625" style="2" bestFit="1" customWidth="1"/>
    <col min="20" max="20" width="9.140625" style="2"/>
    <col min="21" max="21" width="11.140625" style="2" bestFit="1" customWidth="1"/>
    <col min="22" max="22" width="11.140625" style="1" bestFit="1" customWidth="1"/>
    <col min="23" max="23" width="10.140625" style="1" bestFit="1" customWidth="1"/>
    <col min="24" max="16384" width="9.140625" style="1"/>
  </cols>
  <sheetData>
    <row r="2" spans="2:24" ht="15" customHeight="1" x14ac:dyDescent="0.2">
      <c r="B2" s="100" t="s">
        <v>180</v>
      </c>
      <c r="C2" s="100"/>
      <c r="D2" s="100"/>
      <c r="E2" s="100"/>
      <c r="F2" s="100"/>
      <c r="G2" s="100"/>
      <c r="H2" s="100"/>
      <c r="I2" s="100"/>
      <c r="J2" s="100"/>
    </row>
    <row r="3" spans="2:24" ht="10.15" customHeight="1" thickBot="1" x14ac:dyDescent="0.25"/>
    <row r="4" spans="2:24" ht="15" customHeight="1" thickBot="1" x14ac:dyDescent="0.25">
      <c r="B4" s="4" t="s">
        <v>7</v>
      </c>
      <c r="C4" s="98" t="s">
        <v>6</v>
      </c>
      <c r="D4" s="99"/>
      <c r="F4" s="98" t="s">
        <v>5</v>
      </c>
      <c r="G4" s="99"/>
      <c r="I4" s="98" t="s">
        <v>4</v>
      </c>
      <c r="J4" s="99"/>
    </row>
    <row r="5" spans="2:24" ht="15" customHeight="1" x14ac:dyDescent="0.2">
      <c r="B5" s="5" t="s">
        <v>201</v>
      </c>
      <c r="C5" s="6" t="s">
        <v>3</v>
      </c>
      <c r="D5" s="7">
        <f>D6</f>
        <v>15561.66</v>
      </c>
      <c r="F5" s="6" t="s">
        <v>3</v>
      </c>
      <c r="G5" s="7">
        <f>+D5</f>
        <v>15561.66</v>
      </c>
      <c r="I5" s="6" t="s">
        <v>3</v>
      </c>
      <c r="J5" s="7">
        <f>+G5</f>
        <v>15561.66</v>
      </c>
      <c r="M5" s="8"/>
      <c r="N5" s="8"/>
      <c r="O5" s="8"/>
      <c r="P5" s="9"/>
      <c r="Q5" s="8"/>
      <c r="R5" s="8"/>
      <c r="S5" s="10"/>
      <c r="T5" s="9"/>
      <c r="U5" s="8"/>
      <c r="V5" s="8"/>
      <c r="W5" s="8"/>
      <c r="X5" s="9"/>
    </row>
    <row r="6" spans="2:24" ht="15" customHeight="1" x14ac:dyDescent="0.2">
      <c r="C6" s="11" t="s">
        <v>2</v>
      </c>
      <c r="D6" s="12">
        <v>15561.66</v>
      </c>
      <c r="F6" s="11" t="s">
        <v>2</v>
      </c>
      <c r="G6" s="12">
        <f>+D6</f>
        <v>15561.66</v>
      </c>
      <c r="I6" s="11" t="s">
        <v>2</v>
      </c>
      <c r="J6" s="12">
        <f>+G6</f>
        <v>15561.66</v>
      </c>
      <c r="M6" s="8"/>
      <c r="N6" s="8"/>
      <c r="O6" s="8"/>
      <c r="P6" s="9"/>
      <c r="Q6" s="8"/>
      <c r="R6" s="8"/>
      <c r="S6" s="10"/>
      <c r="T6" s="9"/>
      <c r="U6" s="8"/>
      <c r="V6" s="8"/>
      <c r="W6" s="8"/>
      <c r="X6" s="9"/>
    </row>
    <row r="7" spans="2:24" ht="15" customHeight="1" x14ac:dyDescent="0.2">
      <c r="C7" s="11" t="s">
        <v>181</v>
      </c>
      <c r="D7" s="12">
        <f>(D5*0.2376)+(D6*0.2376)</f>
        <v>7394.9008320000003</v>
      </c>
      <c r="F7" s="11" t="s">
        <v>181</v>
      </c>
      <c r="G7" s="12">
        <f>(G5*0.2376)+(G6*0.2376)</f>
        <v>7394.9008320000003</v>
      </c>
      <c r="I7" s="11" t="s">
        <v>181</v>
      </c>
      <c r="J7" s="12">
        <f>(J5*0.2376)+(J6*0.2376)</f>
        <v>7394.9008320000003</v>
      </c>
      <c r="M7" s="8"/>
      <c r="N7" s="8"/>
      <c r="O7" s="8"/>
      <c r="P7" s="9"/>
      <c r="Q7" s="8"/>
      <c r="R7" s="8"/>
      <c r="S7" s="10"/>
      <c r="T7" s="9"/>
      <c r="U7" s="8"/>
      <c r="V7" s="8"/>
      <c r="W7" s="8"/>
      <c r="X7" s="9"/>
    </row>
    <row r="8" spans="2:24" ht="15" customHeight="1" x14ac:dyDescent="0.2">
      <c r="C8" s="11" t="s">
        <v>182</v>
      </c>
      <c r="D8" s="12">
        <v>24181.119999999999</v>
      </c>
      <c r="F8" s="11" t="s">
        <v>182</v>
      </c>
      <c r="G8" s="12">
        <v>17588.82</v>
      </c>
      <c r="I8" s="11" t="s">
        <v>182</v>
      </c>
      <c r="J8" s="12">
        <v>14469.88</v>
      </c>
      <c r="M8" s="13"/>
      <c r="N8" s="13"/>
      <c r="O8" s="13"/>
      <c r="P8" s="14"/>
      <c r="Q8" s="13"/>
      <c r="R8" s="13"/>
      <c r="S8" s="15"/>
      <c r="T8" s="14"/>
      <c r="U8" s="13"/>
      <c r="V8" s="13"/>
      <c r="W8" s="13"/>
      <c r="X8" s="14"/>
    </row>
    <row r="9" spans="2:24" ht="15" customHeight="1" thickBot="1" x14ac:dyDescent="0.25">
      <c r="C9" s="16" t="s">
        <v>0</v>
      </c>
      <c r="D9" s="17">
        <f>SUM(D5:D8)</f>
        <v>62699.340832000002</v>
      </c>
      <c r="F9" s="16" t="s">
        <v>0</v>
      </c>
      <c r="G9" s="17">
        <f>SUM(G5:G8)</f>
        <v>56107.040831999999</v>
      </c>
      <c r="I9" s="16" t="s">
        <v>0</v>
      </c>
      <c r="J9" s="17">
        <f>SUM(J5:J8)</f>
        <v>52988.100831999996</v>
      </c>
      <c r="M9" s="8"/>
      <c r="N9" s="8"/>
      <c r="O9" s="8"/>
      <c r="P9" s="8"/>
      <c r="Q9" s="8"/>
      <c r="R9" s="8"/>
      <c r="S9" s="8"/>
      <c r="T9" s="9"/>
      <c r="U9" s="8"/>
      <c r="V9" s="8"/>
      <c r="W9" s="8"/>
      <c r="X9" s="9"/>
    </row>
    <row r="10" spans="2:24" ht="10.15" customHeight="1" thickBot="1" x14ac:dyDescent="0.25"/>
    <row r="11" spans="2:24" ht="15" customHeight="1" thickBot="1" x14ac:dyDescent="0.25">
      <c r="B11" s="4" t="s">
        <v>7</v>
      </c>
      <c r="C11" s="98" t="s">
        <v>6</v>
      </c>
      <c r="D11" s="99"/>
      <c r="F11" s="98" t="s">
        <v>5</v>
      </c>
      <c r="G11" s="99"/>
      <c r="I11" s="98" t="s">
        <v>4</v>
      </c>
      <c r="J11" s="99"/>
    </row>
    <row r="12" spans="2:24" ht="15" customHeight="1" x14ac:dyDescent="0.2">
      <c r="B12" s="18" t="s">
        <v>177</v>
      </c>
      <c r="C12" s="6" t="s">
        <v>3</v>
      </c>
      <c r="D12" s="19">
        <v>21029.27</v>
      </c>
      <c r="F12" s="6" t="s">
        <v>3</v>
      </c>
      <c r="G12" s="19">
        <f>+D12</f>
        <v>21029.27</v>
      </c>
      <c r="I12" s="6" t="s">
        <v>3</v>
      </c>
      <c r="J12" s="19">
        <f>+G12</f>
        <v>21029.27</v>
      </c>
      <c r="M12" s="8"/>
      <c r="N12" s="8"/>
      <c r="O12" s="8"/>
      <c r="P12" s="9"/>
      <c r="Q12" s="8"/>
      <c r="R12" s="8"/>
      <c r="S12" s="10"/>
      <c r="T12" s="9"/>
      <c r="U12" s="8"/>
      <c r="V12" s="8"/>
      <c r="W12" s="8"/>
      <c r="X12" s="9"/>
    </row>
    <row r="13" spans="2:24" ht="15" customHeight="1" x14ac:dyDescent="0.2">
      <c r="C13" s="11" t="s">
        <v>2</v>
      </c>
      <c r="D13" s="12">
        <v>15561.66</v>
      </c>
      <c r="F13" s="11" t="s">
        <v>2</v>
      </c>
      <c r="G13" s="12">
        <f>+D13</f>
        <v>15561.66</v>
      </c>
      <c r="I13" s="11" t="s">
        <v>2</v>
      </c>
      <c r="J13" s="12">
        <f>+G13</f>
        <v>15561.66</v>
      </c>
      <c r="M13" s="8"/>
      <c r="N13" s="8"/>
      <c r="O13" s="8"/>
      <c r="P13" s="9"/>
      <c r="Q13" s="8"/>
      <c r="R13" s="8"/>
      <c r="S13" s="10"/>
      <c r="T13" s="9"/>
      <c r="U13" s="8"/>
      <c r="V13" s="8"/>
      <c r="W13" s="8"/>
      <c r="X13" s="9"/>
    </row>
    <row r="14" spans="2:24" ht="15" customHeight="1" x14ac:dyDescent="0.2">
      <c r="C14" s="11" t="s">
        <v>181</v>
      </c>
      <c r="D14" s="12">
        <f>(D12*0.2376)+(D13*0.2376)</f>
        <v>8694.0049680000011</v>
      </c>
      <c r="F14" s="11" t="s">
        <v>181</v>
      </c>
      <c r="G14" s="12">
        <f>(G12*0.2376)+(G13*0.2376)</f>
        <v>8694.0049680000011</v>
      </c>
      <c r="I14" s="11" t="s">
        <v>181</v>
      </c>
      <c r="J14" s="12">
        <f>(J12*0.2376)+(J13*0.2376)</f>
        <v>8694.0049680000011</v>
      </c>
      <c r="M14" s="8"/>
      <c r="N14" s="8"/>
      <c r="O14" s="8"/>
      <c r="P14" s="9"/>
      <c r="Q14" s="8"/>
      <c r="R14" s="8"/>
      <c r="S14" s="10"/>
      <c r="T14" s="9"/>
      <c r="U14" s="8"/>
      <c r="V14" s="8"/>
      <c r="W14" s="8"/>
      <c r="X14" s="9"/>
    </row>
    <row r="15" spans="2:24" ht="15" customHeight="1" x14ac:dyDescent="0.2">
      <c r="C15" s="11" t="s">
        <v>182</v>
      </c>
      <c r="D15" s="12">
        <v>24181.119999999999</v>
      </c>
      <c r="F15" s="11" t="s">
        <v>182</v>
      </c>
      <c r="G15" s="12">
        <v>17588.82</v>
      </c>
      <c r="I15" s="11" t="s">
        <v>182</v>
      </c>
      <c r="J15" s="12">
        <v>14469.88</v>
      </c>
      <c r="M15" s="13"/>
      <c r="N15" s="13"/>
      <c r="O15" s="13"/>
      <c r="P15" s="14"/>
      <c r="Q15" s="13"/>
      <c r="R15" s="13"/>
      <c r="S15" s="15"/>
      <c r="T15" s="14"/>
      <c r="U15" s="13"/>
      <c r="V15" s="13"/>
      <c r="W15" s="13"/>
      <c r="X15" s="14"/>
    </row>
    <row r="16" spans="2:24" ht="15" customHeight="1" thickBot="1" x14ac:dyDescent="0.25">
      <c r="C16" s="16" t="s">
        <v>0</v>
      </c>
      <c r="D16" s="17">
        <f>SUM(D12:D15)</f>
        <v>69466.054967999997</v>
      </c>
      <c r="F16" s="16" t="s">
        <v>0</v>
      </c>
      <c r="G16" s="17">
        <f>SUM(G12:G15)</f>
        <v>62873.754968000001</v>
      </c>
      <c r="I16" s="16" t="s">
        <v>0</v>
      </c>
      <c r="J16" s="17">
        <f>SUM(J12:J15)</f>
        <v>59754.814967999999</v>
      </c>
      <c r="M16" s="8"/>
      <c r="N16" s="8"/>
      <c r="O16" s="8"/>
      <c r="P16" s="8"/>
      <c r="Q16" s="8"/>
      <c r="R16" s="8"/>
      <c r="S16" s="8"/>
      <c r="T16" s="9"/>
      <c r="U16" s="8"/>
      <c r="V16" s="8"/>
      <c r="W16" s="8"/>
      <c r="X16" s="9"/>
    </row>
    <row r="17" spans="2:24" ht="10.15" customHeight="1" thickBot="1" x14ac:dyDescent="0.25"/>
    <row r="18" spans="2:24" ht="15" customHeight="1" thickBot="1" x14ac:dyDescent="0.25">
      <c r="B18" s="4" t="s">
        <v>7</v>
      </c>
      <c r="C18" s="98" t="s">
        <v>6</v>
      </c>
      <c r="D18" s="99"/>
      <c r="F18" s="98" t="s">
        <v>5</v>
      </c>
      <c r="G18" s="99"/>
      <c r="I18" s="98" t="s">
        <v>4</v>
      </c>
      <c r="J18" s="99"/>
    </row>
    <row r="19" spans="2:24" ht="15" customHeight="1" x14ac:dyDescent="0.2">
      <c r="B19" s="20" t="s">
        <v>178</v>
      </c>
      <c r="C19" s="6" t="s">
        <v>3</v>
      </c>
      <c r="D19" s="21">
        <v>26780</v>
      </c>
      <c r="F19" s="6" t="s">
        <v>3</v>
      </c>
      <c r="G19" s="21">
        <f>+D19</f>
        <v>26780</v>
      </c>
      <c r="I19" s="6" t="s">
        <v>3</v>
      </c>
      <c r="J19" s="21">
        <f>+G19</f>
        <v>26780</v>
      </c>
      <c r="M19" s="8"/>
      <c r="N19" s="8"/>
      <c r="O19" s="8"/>
      <c r="P19" s="9"/>
      <c r="Q19" s="8"/>
      <c r="R19" s="8"/>
      <c r="S19" s="10"/>
      <c r="T19" s="9"/>
      <c r="U19" s="8"/>
      <c r="V19" s="8"/>
      <c r="W19" s="8"/>
      <c r="X19" s="9"/>
    </row>
    <row r="20" spans="2:24" ht="15" customHeight="1" x14ac:dyDescent="0.2">
      <c r="C20" s="11" t="s">
        <v>2</v>
      </c>
      <c r="D20" s="12">
        <f>+D13</f>
        <v>15561.66</v>
      </c>
      <c r="F20" s="11" t="s">
        <v>2</v>
      </c>
      <c r="G20" s="12">
        <f>+D13</f>
        <v>15561.66</v>
      </c>
      <c r="I20" s="11" t="s">
        <v>2</v>
      </c>
      <c r="J20" s="12">
        <f>+D13</f>
        <v>15561.66</v>
      </c>
      <c r="M20" s="8"/>
      <c r="N20" s="8"/>
      <c r="O20" s="8"/>
      <c r="P20" s="9"/>
      <c r="Q20" s="8"/>
      <c r="R20" s="8"/>
      <c r="S20" s="10"/>
      <c r="T20" s="9"/>
      <c r="U20" s="8"/>
      <c r="V20" s="8"/>
      <c r="W20" s="8"/>
      <c r="X20" s="9"/>
    </row>
    <row r="21" spans="2:24" ht="15" customHeight="1" x14ac:dyDescent="0.2">
      <c r="C21" s="11" t="s">
        <v>181</v>
      </c>
      <c r="D21" s="12">
        <f>(D19*0.2376)+(D20*0.2376)</f>
        <v>10060.378416</v>
      </c>
      <c r="F21" s="11" t="s">
        <v>181</v>
      </c>
      <c r="G21" s="12">
        <f>(G19*0.2376)+(G20*0.2376)</f>
        <v>10060.378416</v>
      </c>
      <c r="I21" s="11" t="s">
        <v>181</v>
      </c>
      <c r="J21" s="12">
        <f>(J19*0.2376)+(J20*0.2376)</f>
        <v>10060.378416</v>
      </c>
      <c r="M21" s="8"/>
      <c r="N21" s="8"/>
      <c r="O21" s="8"/>
      <c r="P21" s="9"/>
      <c r="Q21" s="8"/>
      <c r="R21" s="8"/>
      <c r="S21" s="10"/>
      <c r="T21" s="9"/>
      <c r="U21" s="8"/>
      <c r="V21" s="8"/>
      <c r="W21" s="8"/>
      <c r="X21" s="9"/>
    </row>
    <row r="22" spans="2:24" ht="15" customHeight="1" x14ac:dyDescent="0.2">
      <c r="C22" s="11" t="s">
        <v>182</v>
      </c>
      <c r="D22" s="12">
        <f>D15</f>
        <v>24181.119999999999</v>
      </c>
      <c r="F22" s="11" t="s">
        <v>182</v>
      </c>
      <c r="G22" s="12">
        <f>G15</f>
        <v>17588.82</v>
      </c>
      <c r="I22" s="11" t="s">
        <v>182</v>
      </c>
      <c r="J22" s="12">
        <f>J15</f>
        <v>14469.88</v>
      </c>
      <c r="M22" s="13"/>
      <c r="N22" s="13"/>
      <c r="O22" s="13"/>
      <c r="P22" s="14"/>
      <c r="Q22" s="13"/>
      <c r="R22" s="13"/>
      <c r="S22" s="15"/>
      <c r="T22" s="14"/>
      <c r="U22" s="13"/>
      <c r="V22" s="13"/>
      <c r="W22" s="13"/>
      <c r="X22" s="14"/>
    </row>
    <row r="23" spans="2:24" ht="15" customHeight="1" thickBot="1" x14ac:dyDescent="0.25">
      <c r="C23" s="16" t="s">
        <v>0</v>
      </c>
      <c r="D23" s="17">
        <f>SUM(D19:D22)</f>
        <v>76583.158416000006</v>
      </c>
      <c r="F23" s="16" t="s">
        <v>0</v>
      </c>
      <c r="G23" s="17">
        <f>SUM(G19:G22)</f>
        <v>69990.858416000003</v>
      </c>
      <c r="I23" s="16" t="s">
        <v>0</v>
      </c>
      <c r="J23" s="17">
        <f>SUM(J19:J22)</f>
        <v>66871.918416</v>
      </c>
      <c r="M23" s="8"/>
      <c r="N23" s="8"/>
      <c r="O23" s="8"/>
      <c r="P23" s="8"/>
      <c r="Q23" s="8"/>
      <c r="R23" s="8"/>
      <c r="S23" s="8"/>
      <c r="T23" s="9"/>
      <c r="U23" s="8"/>
      <c r="V23" s="8"/>
      <c r="W23" s="8"/>
      <c r="X23" s="9"/>
    </row>
    <row r="24" spans="2:24" ht="10.15" customHeight="1" thickBot="1" x14ac:dyDescent="0.25"/>
    <row r="25" spans="2:24" ht="15" customHeight="1" thickBot="1" x14ac:dyDescent="0.25">
      <c r="B25" s="4" t="s">
        <v>7</v>
      </c>
      <c r="C25" s="98" t="s">
        <v>6</v>
      </c>
      <c r="D25" s="99"/>
      <c r="F25" s="98" t="s">
        <v>5</v>
      </c>
      <c r="G25" s="99"/>
      <c r="I25" s="98" t="s">
        <v>4</v>
      </c>
      <c r="J25" s="99"/>
    </row>
    <row r="26" spans="2:24" ht="15" customHeight="1" x14ac:dyDescent="0.2">
      <c r="B26" s="22" t="s">
        <v>183</v>
      </c>
      <c r="C26" s="6" t="s">
        <v>3</v>
      </c>
      <c r="D26" s="23">
        <v>35118.35</v>
      </c>
      <c r="F26" s="6" t="s">
        <v>3</v>
      </c>
      <c r="G26" s="23">
        <f>+D26</f>
        <v>35118.35</v>
      </c>
      <c r="I26" s="6" t="s">
        <v>3</v>
      </c>
      <c r="J26" s="23">
        <v>35118.36</v>
      </c>
      <c r="M26" s="8"/>
      <c r="N26" s="8"/>
      <c r="O26" s="8"/>
      <c r="P26" s="9"/>
      <c r="Q26" s="8"/>
      <c r="R26" s="8"/>
      <c r="S26" s="10"/>
      <c r="T26" s="9"/>
      <c r="U26" s="8"/>
      <c r="V26" s="8"/>
      <c r="W26" s="8"/>
      <c r="X26" s="9"/>
    </row>
    <row r="27" spans="2:24" ht="15" customHeight="1" x14ac:dyDescent="0.2">
      <c r="C27" s="11" t="s">
        <v>2</v>
      </c>
      <c r="D27" s="12">
        <f>+D13</f>
        <v>15561.66</v>
      </c>
      <c r="F27" s="11" t="s">
        <v>2</v>
      </c>
      <c r="G27" s="12">
        <f>+D13</f>
        <v>15561.66</v>
      </c>
      <c r="I27" s="11" t="s">
        <v>2</v>
      </c>
      <c r="J27" s="12">
        <f>+D13</f>
        <v>15561.66</v>
      </c>
      <c r="M27" s="8"/>
      <c r="N27" s="8"/>
      <c r="O27" s="8"/>
      <c r="P27" s="9"/>
      <c r="Q27" s="8"/>
      <c r="R27" s="8"/>
      <c r="S27" s="10"/>
      <c r="T27" s="9"/>
      <c r="U27" s="8"/>
      <c r="V27" s="8"/>
      <c r="W27" s="8"/>
      <c r="X27" s="9"/>
    </row>
    <row r="28" spans="2:24" ht="15" customHeight="1" x14ac:dyDescent="0.2">
      <c r="C28" s="11" t="s">
        <v>181</v>
      </c>
      <c r="D28" s="12">
        <f>(D26*0.2376)+(D27*0.2376)</f>
        <v>12041.570376</v>
      </c>
      <c r="F28" s="11" t="s">
        <v>181</v>
      </c>
      <c r="G28" s="12">
        <f>(G26*0.2376)+(G27*0.2376)</f>
        <v>12041.570376</v>
      </c>
      <c r="I28" s="11" t="s">
        <v>181</v>
      </c>
      <c r="J28" s="12">
        <f>(J26*0.34254)+(J27*0.2376)</f>
        <v>15726.893450400001</v>
      </c>
      <c r="M28" s="8"/>
      <c r="N28" s="8"/>
      <c r="O28" s="8"/>
      <c r="P28" s="9"/>
      <c r="Q28" s="8"/>
      <c r="R28" s="8"/>
      <c r="S28" s="10"/>
      <c r="T28" s="9"/>
      <c r="U28" s="8"/>
      <c r="V28" s="8"/>
      <c r="W28" s="8"/>
      <c r="X28" s="9"/>
    </row>
    <row r="29" spans="2:24" ht="15" customHeight="1" x14ac:dyDescent="0.2">
      <c r="C29" s="11" t="s">
        <v>182</v>
      </c>
      <c r="D29" s="12">
        <f>D22</f>
        <v>24181.119999999999</v>
      </c>
      <c r="F29" s="11" t="s">
        <v>182</v>
      </c>
      <c r="G29" s="12">
        <f>G22</f>
        <v>17588.82</v>
      </c>
      <c r="I29" s="11" t="s">
        <v>182</v>
      </c>
      <c r="J29" s="12">
        <f>J22</f>
        <v>14469.88</v>
      </c>
      <c r="M29" s="13"/>
      <c r="N29" s="13"/>
      <c r="O29" s="13"/>
      <c r="P29" s="14"/>
      <c r="Q29" s="13"/>
      <c r="R29" s="13"/>
      <c r="S29" s="15"/>
      <c r="T29" s="14"/>
      <c r="U29" s="13"/>
      <c r="V29" s="13"/>
      <c r="W29" s="13"/>
      <c r="X29" s="14"/>
    </row>
    <row r="30" spans="2:24" ht="15" customHeight="1" thickBot="1" x14ac:dyDescent="0.25">
      <c r="C30" s="16" t="s">
        <v>0</v>
      </c>
      <c r="D30" s="17">
        <f>SUM(D26:D29)</f>
        <v>86902.700375999993</v>
      </c>
      <c r="F30" s="16" t="s">
        <v>0</v>
      </c>
      <c r="G30" s="17">
        <f>SUM(G26:G29)</f>
        <v>80310.400376000005</v>
      </c>
      <c r="I30" s="16" t="s">
        <v>0</v>
      </c>
      <c r="J30" s="17">
        <f>SUM(J26:J29)</f>
        <v>80876.793450400015</v>
      </c>
      <c r="M30" s="8"/>
      <c r="N30" s="8"/>
      <c r="O30" s="8"/>
      <c r="P30" s="8"/>
      <c r="Q30" s="8"/>
      <c r="R30" s="8"/>
      <c r="S30" s="8"/>
      <c r="T30" s="9"/>
      <c r="U30" s="8"/>
      <c r="V30" s="8"/>
      <c r="W30" s="8"/>
      <c r="X30" s="9"/>
    </row>
    <row r="31" spans="2:24" ht="10.15" customHeight="1" thickBot="1" x14ac:dyDescent="0.25"/>
    <row r="32" spans="2:24" ht="15" customHeight="1" thickBot="1" x14ac:dyDescent="0.25">
      <c r="B32" s="4" t="s">
        <v>7</v>
      </c>
      <c r="C32" s="98" t="s">
        <v>6</v>
      </c>
      <c r="D32" s="99"/>
      <c r="F32" s="98" t="s">
        <v>5</v>
      </c>
      <c r="G32" s="99"/>
      <c r="I32" s="98" t="s">
        <v>4</v>
      </c>
      <c r="J32" s="99"/>
    </row>
    <row r="33" spans="2:24" ht="15" customHeight="1" x14ac:dyDescent="0.2">
      <c r="B33" s="24" t="s">
        <v>184</v>
      </c>
      <c r="C33" s="6" t="s">
        <v>3</v>
      </c>
      <c r="D33" s="25">
        <v>39552</v>
      </c>
      <c r="F33" s="6" t="s">
        <v>3</v>
      </c>
      <c r="G33" s="25">
        <f>+D33</f>
        <v>39552</v>
      </c>
      <c r="I33" s="6" t="s">
        <v>3</v>
      </c>
      <c r="J33" s="25">
        <f>G33</f>
        <v>39552</v>
      </c>
      <c r="M33" s="8"/>
      <c r="N33" s="8"/>
      <c r="O33" s="8"/>
      <c r="P33" s="9"/>
      <c r="Q33" s="8"/>
      <c r="R33" s="8"/>
      <c r="S33" s="10"/>
      <c r="T33" s="9"/>
      <c r="U33" s="8"/>
      <c r="V33" s="8"/>
      <c r="W33" s="8"/>
      <c r="X33" s="9"/>
    </row>
    <row r="34" spans="2:24" ht="15" customHeight="1" x14ac:dyDescent="0.2">
      <c r="C34" s="11" t="s">
        <v>2</v>
      </c>
      <c r="D34" s="12">
        <f>+D20</f>
        <v>15561.66</v>
      </c>
      <c r="F34" s="11" t="s">
        <v>2</v>
      </c>
      <c r="G34" s="12">
        <f>+D20</f>
        <v>15561.66</v>
      </c>
      <c r="I34" s="11" t="s">
        <v>2</v>
      </c>
      <c r="J34" s="12">
        <f>+D20</f>
        <v>15561.66</v>
      </c>
      <c r="M34" s="8"/>
      <c r="N34" s="8"/>
      <c r="O34" s="8"/>
      <c r="P34" s="9"/>
      <c r="Q34" s="8"/>
      <c r="R34" s="8"/>
      <c r="S34" s="10"/>
      <c r="T34" s="9"/>
      <c r="U34" s="8"/>
      <c r="V34" s="8"/>
      <c r="W34" s="8"/>
      <c r="X34" s="9"/>
    </row>
    <row r="35" spans="2:24" ht="15" customHeight="1" x14ac:dyDescent="0.2">
      <c r="C35" s="11" t="s">
        <v>181</v>
      </c>
      <c r="D35" s="12">
        <f>(D33*0.2376)+(D34*0.2376)</f>
        <v>13095.005616</v>
      </c>
      <c r="F35" s="11" t="s">
        <v>181</v>
      </c>
      <c r="G35" s="12">
        <f>(G33*0.2376)+(G34*0.2376)</f>
        <v>13095.005616</v>
      </c>
      <c r="I35" s="11" t="s">
        <v>181</v>
      </c>
      <c r="J35" s="12">
        <f>(J33*0.34254)+(J34*0.2376)</f>
        <v>17245.592496000001</v>
      </c>
      <c r="M35" s="8"/>
      <c r="N35" s="8"/>
      <c r="O35" s="8"/>
      <c r="P35" s="9"/>
      <c r="Q35" s="8"/>
      <c r="R35" s="8"/>
      <c r="S35" s="10"/>
      <c r="T35" s="9"/>
      <c r="U35" s="8"/>
      <c r="V35" s="8"/>
      <c r="W35" s="8"/>
      <c r="X35" s="9"/>
    </row>
    <row r="36" spans="2:24" ht="15" customHeight="1" x14ac:dyDescent="0.2">
      <c r="C36" s="11" t="s">
        <v>182</v>
      </c>
      <c r="D36" s="12">
        <f>D29</f>
        <v>24181.119999999999</v>
      </c>
      <c r="F36" s="11" t="s">
        <v>182</v>
      </c>
      <c r="G36" s="12">
        <f>G29</f>
        <v>17588.82</v>
      </c>
      <c r="I36" s="11" t="s">
        <v>182</v>
      </c>
      <c r="J36" s="12">
        <f>J29</f>
        <v>14469.88</v>
      </c>
      <c r="M36" s="13"/>
      <c r="N36" s="13"/>
      <c r="O36" s="13"/>
      <c r="P36" s="14"/>
      <c r="Q36" s="13"/>
      <c r="R36" s="13"/>
      <c r="S36" s="15"/>
      <c r="T36" s="14"/>
      <c r="U36" s="13"/>
      <c r="V36" s="13"/>
      <c r="W36" s="13"/>
      <c r="X36" s="14"/>
    </row>
    <row r="37" spans="2:24" ht="15" customHeight="1" thickBot="1" x14ac:dyDescent="0.25">
      <c r="C37" s="16" t="s">
        <v>0</v>
      </c>
      <c r="D37" s="17">
        <f>SUM(D33:D36)</f>
        <v>92389.785615999994</v>
      </c>
      <c r="F37" s="16" t="s">
        <v>0</v>
      </c>
      <c r="G37" s="17">
        <f>SUM(G33:G36)</f>
        <v>85797.485615999991</v>
      </c>
      <c r="I37" s="16" t="s">
        <v>0</v>
      </c>
      <c r="J37" s="17">
        <f>SUM(J33:J36)</f>
        <v>86829.132496000006</v>
      </c>
      <c r="M37" s="8"/>
      <c r="N37" s="8"/>
      <c r="O37" s="8"/>
      <c r="P37" s="8"/>
      <c r="Q37" s="8"/>
      <c r="R37" s="8"/>
      <c r="S37" s="8"/>
      <c r="T37" s="9"/>
      <c r="U37" s="8"/>
      <c r="V37" s="8"/>
      <c r="W37" s="8"/>
      <c r="X37" s="9"/>
    </row>
    <row r="38" spans="2:24" ht="10.15" customHeight="1" thickBot="1" x14ac:dyDescent="0.25"/>
    <row r="39" spans="2:24" ht="15" customHeight="1" x14ac:dyDescent="0.2">
      <c r="B39" s="77" t="s">
        <v>179</v>
      </c>
      <c r="C39" s="78"/>
      <c r="D39" s="78"/>
      <c r="E39" s="78"/>
      <c r="F39" s="78"/>
      <c r="G39" s="78"/>
      <c r="H39" s="78"/>
      <c r="I39" s="78"/>
      <c r="J39" s="79"/>
    </row>
    <row r="40" spans="2:24" ht="15" customHeight="1" x14ac:dyDescent="0.2">
      <c r="B40" s="80"/>
      <c r="C40" s="81"/>
      <c r="D40" s="81"/>
      <c r="E40" s="81"/>
      <c r="F40" s="81"/>
      <c r="G40" s="81"/>
      <c r="H40" s="81"/>
      <c r="I40" s="81"/>
      <c r="J40" s="82"/>
    </row>
    <row r="41" spans="2:24" ht="15" customHeight="1" thickBot="1" x14ac:dyDescent="0.25">
      <c r="B41" s="83"/>
      <c r="C41" s="84"/>
      <c r="D41" s="84"/>
      <c r="E41" s="84"/>
      <c r="F41" s="84"/>
      <c r="G41" s="84"/>
      <c r="H41" s="84"/>
      <c r="I41" s="84"/>
      <c r="J41" s="85"/>
    </row>
    <row r="42" spans="2:24" ht="10.15" customHeight="1" thickBot="1" x14ac:dyDescent="0.25"/>
    <row r="43" spans="2:24" ht="15" customHeight="1" x14ac:dyDescent="0.2">
      <c r="B43" s="86" t="s">
        <v>203</v>
      </c>
      <c r="C43" s="87"/>
      <c r="D43" s="87"/>
      <c r="E43" s="87"/>
      <c r="F43" s="87"/>
      <c r="G43" s="87"/>
      <c r="H43" s="87"/>
      <c r="I43" s="87"/>
      <c r="J43" s="88"/>
    </row>
    <row r="44" spans="2:24" ht="15" customHeight="1" x14ac:dyDescent="0.2">
      <c r="B44" s="89" t="s">
        <v>204</v>
      </c>
      <c r="C44" s="90"/>
      <c r="D44" s="90"/>
      <c r="E44" s="90"/>
      <c r="F44" s="90"/>
      <c r="G44" s="90"/>
      <c r="H44" s="90"/>
      <c r="I44" s="90"/>
      <c r="J44" s="91"/>
    </row>
    <row r="45" spans="2:24" ht="15" customHeight="1" thickBot="1" x14ac:dyDescent="0.25">
      <c r="B45" s="92" t="s">
        <v>205</v>
      </c>
      <c r="C45" s="93"/>
      <c r="D45" s="93"/>
      <c r="E45" s="93"/>
      <c r="F45" s="93"/>
      <c r="G45" s="93"/>
      <c r="H45" s="93"/>
      <c r="I45" s="93"/>
      <c r="J45" s="94"/>
    </row>
    <row r="46" spans="2:24" ht="10.15" customHeight="1" thickBot="1" x14ac:dyDescent="0.25"/>
    <row r="47" spans="2:24" ht="15" customHeight="1" x14ac:dyDescent="0.2">
      <c r="B47" s="86" t="s">
        <v>206</v>
      </c>
      <c r="C47" s="87"/>
      <c r="D47" s="87"/>
      <c r="E47" s="87"/>
      <c r="F47" s="87"/>
      <c r="G47" s="87"/>
      <c r="H47" s="87"/>
      <c r="I47" s="87"/>
      <c r="J47" s="88"/>
    </row>
    <row r="48" spans="2:24" ht="15" customHeight="1" thickBot="1" x14ac:dyDescent="0.25">
      <c r="B48" s="95"/>
      <c r="C48" s="96"/>
      <c r="D48" s="96"/>
      <c r="E48" s="96"/>
      <c r="F48" s="96"/>
      <c r="G48" s="96"/>
      <c r="H48" s="96"/>
      <c r="I48" s="96"/>
      <c r="J48" s="97"/>
    </row>
    <row r="49" spans="2:10" ht="15" customHeight="1" x14ac:dyDescent="0.2">
      <c r="B49" s="3"/>
      <c r="C49" s="3"/>
      <c r="D49" s="3"/>
      <c r="E49" s="3"/>
      <c r="F49" s="3"/>
      <c r="G49" s="3"/>
      <c r="H49" s="3"/>
      <c r="I49" s="3"/>
      <c r="J49" s="3"/>
    </row>
    <row r="50" spans="2:10" ht="15" customHeight="1" x14ac:dyDescent="0.2">
      <c r="B50" s="3"/>
      <c r="C50" s="3"/>
      <c r="D50" s="3"/>
      <c r="E50" s="3"/>
      <c r="F50" s="3"/>
      <c r="G50" s="3"/>
      <c r="H50" s="3"/>
      <c r="I50" s="3"/>
      <c r="J50" s="3"/>
    </row>
  </sheetData>
  <sheetProtection algorithmName="SHA-512" hashValue="zQpDbeUWYvbfYI+rVzk5s4+0RsXby084M9ieHUb5zCHrs7P5RJL7tCvrmYBMuFXUhajwCNQAFW5YyZl/KhOUkg==" saltValue="0tifrA+j2ub5FyrtGSuz/g==" spinCount="100000" sheet="1" objects="1" scenarios="1"/>
  <mergeCells count="21">
    <mergeCell ref="B2:J2"/>
    <mergeCell ref="C11:D11"/>
    <mergeCell ref="F11:G11"/>
    <mergeCell ref="I11:J11"/>
    <mergeCell ref="C18:D18"/>
    <mergeCell ref="F18:G18"/>
    <mergeCell ref="I18:J18"/>
    <mergeCell ref="C4:D4"/>
    <mergeCell ref="F4:G4"/>
    <mergeCell ref="I4:J4"/>
    <mergeCell ref="C25:D25"/>
    <mergeCell ref="F25:G25"/>
    <mergeCell ref="I25:J25"/>
    <mergeCell ref="C32:D32"/>
    <mergeCell ref="F32:G32"/>
    <mergeCell ref="I32:J32"/>
    <mergeCell ref="B39:J41"/>
    <mergeCell ref="B43:J43"/>
    <mergeCell ref="B44:J44"/>
    <mergeCell ref="B45:J45"/>
    <mergeCell ref="B47:J48"/>
  </mergeCells>
  <pageMargins left="0.7" right="0.7" top="0.5" bottom="0.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4"/>
  <sheetViews>
    <sheetView showZeros="0" tabSelected="1" zoomScaleNormal="100" workbookViewId="0">
      <selection activeCell="W14" sqref="W14"/>
    </sheetView>
  </sheetViews>
  <sheetFormatPr defaultColWidth="8.85546875" defaultRowHeight="12.75" x14ac:dyDescent="0.2"/>
  <cols>
    <col min="1" max="1" width="1.7109375" style="39" customWidth="1"/>
    <col min="2" max="2" width="2.7109375" style="39" customWidth="1"/>
    <col min="3" max="3" width="1.7109375" style="39" customWidth="1"/>
    <col min="4" max="4" width="43.7109375" style="39" bestFit="1" customWidth="1"/>
    <col min="5" max="5" width="20.7109375" style="39" customWidth="1"/>
    <col min="6" max="6" width="1.7109375" style="39" customWidth="1"/>
    <col min="7" max="9" width="2.7109375" style="39" customWidth="1"/>
    <col min="10" max="19" width="8.85546875" style="39"/>
    <col min="20" max="20" width="2.7109375" style="39" customWidth="1"/>
    <col min="21" max="16384" width="8.85546875" style="39"/>
  </cols>
  <sheetData>
    <row r="1" spans="2:20" ht="3" customHeight="1" thickBot="1" x14ac:dyDescent="0.25"/>
    <row r="2" spans="2:20" x14ac:dyDescent="0.2">
      <c r="B2" s="40"/>
      <c r="C2" s="41"/>
      <c r="D2" s="41"/>
      <c r="E2" s="41"/>
      <c r="F2" s="41"/>
      <c r="G2" s="42"/>
      <c r="I2" s="68"/>
      <c r="J2" s="71"/>
      <c r="K2" s="71"/>
      <c r="L2" s="71"/>
      <c r="M2" s="71"/>
      <c r="N2" s="71"/>
      <c r="O2" s="71"/>
      <c r="P2" s="71"/>
      <c r="Q2" s="71"/>
      <c r="R2" s="71"/>
      <c r="S2" s="71"/>
      <c r="T2" s="72"/>
    </row>
    <row r="3" spans="2:20" ht="15.75" x14ac:dyDescent="0.25">
      <c r="B3" s="43"/>
      <c r="C3" s="109" t="s">
        <v>219</v>
      </c>
      <c r="D3" s="109"/>
      <c r="E3" s="109"/>
      <c r="F3" s="109"/>
      <c r="G3" s="44"/>
      <c r="I3" s="75"/>
      <c r="J3" s="101" t="s">
        <v>228</v>
      </c>
      <c r="K3" s="102"/>
      <c r="L3" s="102"/>
      <c r="M3" s="102"/>
      <c r="N3" s="102"/>
      <c r="O3" s="102"/>
      <c r="P3" s="102"/>
      <c r="Q3" s="102"/>
      <c r="R3" s="102"/>
      <c r="S3" s="103"/>
      <c r="T3" s="76"/>
    </row>
    <row r="4" spans="2:20" ht="6" customHeight="1" thickBot="1" x14ac:dyDescent="0.25">
      <c r="B4" s="43"/>
      <c r="C4" s="45"/>
      <c r="D4" s="45"/>
      <c r="E4" s="45"/>
      <c r="F4" s="45"/>
      <c r="G4" s="44"/>
      <c r="I4" s="75"/>
      <c r="J4" s="74"/>
      <c r="K4" s="74"/>
      <c r="L4" s="74"/>
      <c r="M4" s="74"/>
      <c r="N4" s="74"/>
      <c r="O4" s="74"/>
      <c r="P4" s="74"/>
      <c r="Q4" s="74"/>
      <c r="R4" s="74"/>
      <c r="S4" s="74"/>
      <c r="T4" s="76"/>
    </row>
    <row r="5" spans="2:20" ht="3" customHeight="1" x14ac:dyDescent="0.2">
      <c r="B5" s="43"/>
      <c r="C5" s="46"/>
      <c r="D5" s="47"/>
      <c r="E5" s="47"/>
      <c r="F5" s="48"/>
      <c r="G5" s="44"/>
      <c r="I5" s="75"/>
      <c r="J5" s="104" t="s">
        <v>229</v>
      </c>
      <c r="K5" s="104"/>
      <c r="L5" s="104"/>
      <c r="M5" s="104"/>
      <c r="N5" s="104"/>
      <c r="O5" s="104"/>
      <c r="P5" s="104"/>
      <c r="Q5" s="104"/>
      <c r="R5" s="104"/>
      <c r="S5" s="104"/>
      <c r="T5" s="76"/>
    </row>
    <row r="6" spans="2:20" ht="14.45" customHeight="1" x14ac:dyDescent="0.2">
      <c r="B6" s="43"/>
      <c r="C6" s="49"/>
      <c r="D6" s="39" t="s">
        <v>217</v>
      </c>
      <c r="E6" s="26"/>
      <c r="F6" s="51"/>
      <c r="G6" s="44"/>
      <c r="I6" s="75"/>
      <c r="J6" s="104"/>
      <c r="K6" s="104"/>
      <c r="L6" s="104"/>
      <c r="M6" s="104"/>
      <c r="N6" s="104"/>
      <c r="O6" s="104"/>
      <c r="P6" s="104"/>
      <c r="Q6" s="104"/>
      <c r="R6" s="104"/>
      <c r="S6" s="104"/>
      <c r="T6" s="76"/>
    </row>
    <row r="7" spans="2:20" ht="3" customHeight="1" x14ac:dyDescent="0.2">
      <c r="B7" s="43"/>
      <c r="C7" s="49"/>
      <c r="E7" s="52"/>
      <c r="F7" s="51"/>
      <c r="G7" s="44"/>
      <c r="I7" s="75"/>
      <c r="J7" s="104"/>
      <c r="K7" s="104"/>
      <c r="L7" s="104"/>
      <c r="M7" s="104"/>
      <c r="N7" s="104"/>
      <c r="O7" s="104"/>
      <c r="P7" s="104"/>
      <c r="Q7" s="104"/>
      <c r="R7" s="104"/>
      <c r="S7" s="104"/>
      <c r="T7" s="76"/>
    </row>
    <row r="8" spans="2:20" ht="13.9" hidden="1" customHeight="1" x14ac:dyDescent="0.2">
      <c r="B8" s="43"/>
      <c r="C8" s="49"/>
      <c r="D8" s="39" t="s">
        <v>172</v>
      </c>
      <c r="E8" s="50" t="s">
        <v>135</v>
      </c>
      <c r="F8" s="51"/>
      <c r="G8" s="44"/>
      <c r="I8" s="75"/>
      <c r="J8" s="104"/>
      <c r="K8" s="104"/>
      <c r="L8" s="104"/>
      <c r="M8" s="104"/>
      <c r="N8" s="104"/>
      <c r="O8" s="104"/>
      <c r="P8" s="104"/>
      <c r="Q8" s="104"/>
      <c r="R8" s="104"/>
      <c r="S8" s="104"/>
      <c r="T8" s="76"/>
    </row>
    <row r="9" spans="2:20" ht="3" hidden="1" customHeight="1" x14ac:dyDescent="0.2">
      <c r="B9" s="43"/>
      <c r="C9" s="49"/>
      <c r="E9" s="52"/>
      <c r="F9" s="51"/>
      <c r="G9" s="44"/>
      <c r="I9" s="75"/>
      <c r="J9" s="104"/>
      <c r="K9" s="104"/>
      <c r="L9" s="104"/>
      <c r="M9" s="104"/>
      <c r="N9" s="104"/>
      <c r="O9" s="104"/>
      <c r="P9" s="104"/>
      <c r="Q9" s="104"/>
      <c r="R9" s="104"/>
      <c r="S9" s="104"/>
      <c r="T9" s="76"/>
    </row>
    <row r="10" spans="2:20" ht="14.45" customHeight="1" x14ac:dyDescent="0.2">
      <c r="B10" s="43"/>
      <c r="C10" s="49"/>
      <c r="D10" s="39" t="s">
        <v>230</v>
      </c>
      <c r="E10" s="26"/>
      <c r="F10" s="51"/>
      <c r="G10" s="44"/>
      <c r="I10" s="75"/>
      <c r="J10" s="104"/>
      <c r="K10" s="104"/>
      <c r="L10" s="104"/>
      <c r="M10" s="104"/>
      <c r="N10" s="104"/>
      <c r="O10" s="104"/>
      <c r="P10" s="104"/>
      <c r="Q10" s="104"/>
      <c r="R10" s="104"/>
      <c r="S10" s="104"/>
      <c r="T10" s="76"/>
    </row>
    <row r="11" spans="2:20" ht="3" customHeight="1" thickBot="1" x14ac:dyDescent="0.25">
      <c r="B11" s="43"/>
      <c r="C11" s="53"/>
      <c r="D11" s="54"/>
      <c r="E11" s="54"/>
      <c r="F11" s="55"/>
      <c r="G11" s="44"/>
      <c r="I11" s="75"/>
      <c r="J11" s="104"/>
      <c r="K11" s="104"/>
      <c r="L11" s="104"/>
      <c r="M11" s="104"/>
      <c r="N11" s="104"/>
      <c r="O11" s="104"/>
      <c r="P11" s="104"/>
      <c r="Q11" s="104"/>
      <c r="R11" s="104"/>
      <c r="S11" s="104"/>
      <c r="T11" s="76"/>
    </row>
    <row r="12" spans="2:20" ht="6" customHeight="1" thickBot="1" x14ac:dyDescent="0.25">
      <c r="B12" s="43"/>
      <c r="C12" s="45"/>
      <c r="D12" s="45"/>
      <c r="E12" s="45"/>
      <c r="F12" s="45"/>
      <c r="G12" s="44"/>
      <c r="I12" s="75"/>
      <c r="J12" s="104"/>
      <c r="K12" s="104"/>
      <c r="L12" s="104"/>
      <c r="M12" s="104"/>
      <c r="N12" s="104"/>
      <c r="O12" s="104"/>
      <c r="P12" s="104"/>
      <c r="Q12" s="104"/>
      <c r="R12" s="104"/>
      <c r="S12" s="104"/>
      <c r="T12" s="76"/>
    </row>
    <row r="13" spans="2:20" ht="3" customHeight="1" x14ac:dyDescent="0.2">
      <c r="B13" s="43"/>
      <c r="C13" s="46"/>
      <c r="D13" s="47"/>
      <c r="E13" s="47"/>
      <c r="F13" s="48"/>
      <c r="G13" s="44"/>
      <c r="I13" s="75"/>
      <c r="J13" s="104"/>
      <c r="K13" s="104"/>
      <c r="L13" s="104"/>
      <c r="M13" s="104"/>
      <c r="N13" s="104"/>
      <c r="O13" s="104"/>
      <c r="P13" s="104"/>
      <c r="Q13" s="104"/>
      <c r="R13" s="104"/>
      <c r="S13" s="104"/>
      <c r="T13" s="76"/>
    </row>
    <row r="14" spans="2:20" ht="14.45" customHeight="1" x14ac:dyDescent="0.2">
      <c r="B14" s="43"/>
      <c r="C14" s="49"/>
      <c r="D14" s="39" t="s">
        <v>233</v>
      </c>
      <c r="E14" s="36"/>
      <c r="F14" s="51"/>
      <c r="G14" s="44"/>
      <c r="I14" s="75"/>
      <c r="J14" s="104"/>
      <c r="K14" s="104"/>
      <c r="L14" s="104"/>
      <c r="M14" s="104"/>
      <c r="N14" s="104"/>
      <c r="O14" s="104"/>
      <c r="P14" s="104"/>
      <c r="Q14" s="104"/>
      <c r="R14" s="104"/>
      <c r="S14" s="104"/>
      <c r="T14" s="76"/>
    </row>
    <row r="15" spans="2:20" ht="3" customHeight="1" x14ac:dyDescent="0.2">
      <c r="B15" s="43"/>
      <c r="C15" s="49"/>
      <c r="F15" s="51"/>
      <c r="G15" s="44"/>
      <c r="I15" s="75"/>
      <c r="J15" s="104"/>
      <c r="K15" s="104"/>
      <c r="L15" s="104"/>
      <c r="M15" s="104"/>
      <c r="N15" s="104"/>
      <c r="O15" s="104"/>
      <c r="P15" s="104"/>
      <c r="Q15" s="104"/>
      <c r="R15" s="104"/>
      <c r="S15" s="104"/>
      <c r="T15" s="76"/>
    </row>
    <row r="16" spans="2:20" ht="14.45" customHeight="1" x14ac:dyDescent="0.2">
      <c r="B16" s="43"/>
      <c r="C16" s="49"/>
      <c r="D16" s="39" t="s">
        <v>218</v>
      </c>
      <c r="E16" s="37"/>
      <c r="F16" s="51"/>
      <c r="G16" s="44"/>
      <c r="I16" s="75"/>
      <c r="J16" s="104"/>
      <c r="K16" s="104"/>
      <c r="L16" s="104"/>
      <c r="M16" s="104"/>
      <c r="N16" s="104"/>
      <c r="O16" s="104"/>
      <c r="P16" s="104"/>
      <c r="Q16" s="104"/>
      <c r="R16" s="104"/>
      <c r="S16" s="104"/>
      <c r="T16" s="76"/>
    </row>
    <row r="17" spans="2:20" ht="3" customHeight="1" x14ac:dyDescent="0.2">
      <c r="B17" s="43"/>
      <c r="C17" s="49"/>
      <c r="E17" s="39">
        <v>0</v>
      </c>
      <c r="F17" s="51"/>
      <c r="G17" s="44"/>
      <c r="I17" s="75"/>
      <c r="J17" s="104"/>
      <c r="K17" s="104"/>
      <c r="L17" s="104"/>
      <c r="M17" s="104"/>
      <c r="N17" s="104"/>
      <c r="O17" s="104"/>
      <c r="P17" s="104"/>
      <c r="Q17" s="104"/>
      <c r="R17" s="104"/>
      <c r="S17" s="104"/>
      <c r="T17" s="76"/>
    </row>
    <row r="18" spans="2:20" ht="14.45" customHeight="1" x14ac:dyDescent="0.2">
      <c r="B18" s="43"/>
      <c r="C18" s="49"/>
      <c r="D18" s="39" t="s">
        <v>222</v>
      </c>
      <c r="E18" s="38"/>
      <c r="F18" s="51"/>
      <c r="G18" s="44"/>
      <c r="I18" s="75"/>
      <c r="J18" s="104"/>
      <c r="K18" s="104"/>
      <c r="L18" s="104"/>
      <c r="M18" s="104"/>
      <c r="N18" s="104"/>
      <c r="O18" s="104"/>
      <c r="P18" s="104"/>
      <c r="Q18" s="104"/>
      <c r="R18" s="104"/>
      <c r="S18" s="104"/>
      <c r="T18" s="76"/>
    </row>
    <row r="19" spans="2:20" ht="15" hidden="1" customHeight="1" x14ac:dyDescent="0.2">
      <c r="B19" s="43"/>
      <c r="C19" s="49"/>
      <c r="E19" s="56">
        <f>IF($E$16&gt;$E$14,0,IF(E14&lt;21,IF($E$16&lt;3,IF(ISEVEN($E$14),$E$14,$E$14-1),IF($E$16&lt;10,IF($E$14=$E$16,0,IF(ISEVEN($E$14-$E$16),$E$14-$E$16,($E$14-$E$16)-1)),IF(E14=E16,0,IF(ISODD(E16),IF(ISEVEN(E14-E16),E14-E16,(E14-E16)-1),IF(ISEVEN(E14-E16),E14-E16,(E14-E16)+1))))),IF(E16&lt;3,20,IF(E16&lt;21,IF(ISODD(E16),21-E16,21-(E16-1)),0))))</f>
        <v>0</v>
      </c>
      <c r="F19" s="51"/>
      <c r="G19" s="44"/>
      <c r="I19" s="75"/>
      <c r="J19" s="104"/>
      <c r="K19" s="104"/>
      <c r="L19" s="104"/>
      <c r="M19" s="104"/>
      <c r="N19" s="104"/>
      <c r="O19" s="104"/>
      <c r="P19" s="104"/>
      <c r="Q19" s="104"/>
      <c r="R19" s="104"/>
      <c r="S19" s="104"/>
      <c r="T19" s="76"/>
    </row>
    <row r="20" spans="2:20" ht="3" hidden="1" customHeight="1" thickBot="1" x14ac:dyDescent="0.25">
      <c r="B20" s="43"/>
      <c r="C20" s="53"/>
      <c r="D20" s="54"/>
      <c r="E20" s="54"/>
      <c r="F20" s="55"/>
      <c r="G20" s="44"/>
      <c r="I20" s="75"/>
      <c r="J20" s="104"/>
      <c r="K20" s="104"/>
      <c r="L20" s="104"/>
      <c r="M20" s="104"/>
      <c r="N20" s="104"/>
      <c r="O20" s="104"/>
      <c r="P20" s="104"/>
      <c r="Q20" s="104"/>
      <c r="R20" s="104"/>
      <c r="S20" s="104"/>
      <c r="T20" s="76"/>
    </row>
    <row r="21" spans="2:20" ht="6" hidden="1" customHeight="1" thickBot="1" x14ac:dyDescent="0.25">
      <c r="B21" s="43"/>
      <c r="G21" s="44"/>
      <c r="I21" s="75"/>
      <c r="J21" s="104"/>
      <c r="K21" s="104"/>
      <c r="L21" s="104"/>
      <c r="M21" s="104"/>
      <c r="N21" s="104"/>
      <c r="O21" s="104"/>
      <c r="P21" s="104"/>
      <c r="Q21" s="104"/>
      <c r="R21" s="104"/>
      <c r="S21" s="104"/>
      <c r="T21" s="76"/>
    </row>
    <row r="22" spans="2:20" ht="3" hidden="1" customHeight="1" x14ac:dyDescent="0.2">
      <c r="B22" s="43"/>
      <c r="C22" s="46"/>
      <c r="D22" s="47"/>
      <c r="E22" s="47"/>
      <c r="F22" s="48"/>
      <c r="G22" s="44"/>
      <c r="I22" s="75"/>
      <c r="J22" s="104"/>
      <c r="K22" s="104"/>
      <c r="L22" s="104"/>
      <c r="M22" s="104"/>
      <c r="N22" s="104"/>
      <c r="O22" s="104"/>
      <c r="P22" s="104"/>
      <c r="Q22" s="104"/>
      <c r="R22" s="104"/>
      <c r="S22" s="104"/>
      <c r="T22" s="76"/>
    </row>
    <row r="23" spans="2:20" ht="13.9" hidden="1" customHeight="1" x14ac:dyDescent="0.2">
      <c r="B23" s="43"/>
      <c r="C23" s="49"/>
      <c r="D23" s="106" t="s">
        <v>175</v>
      </c>
      <c r="E23" s="57">
        <f>E6</f>
        <v>0</v>
      </c>
      <c r="F23" s="51"/>
      <c r="G23" s="44"/>
      <c r="I23" s="75"/>
      <c r="J23" s="104"/>
      <c r="K23" s="104"/>
      <c r="L23" s="104"/>
      <c r="M23" s="104"/>
      <c r="N23" s="104"/>
      <c r="O23" s="104"/>
      <c r="P23" s="104"/>
      <c r="Q23" s="104"/>
      <c r="R23" s="104"/>
      <c r="S23" s="104"/>
      <c r="T23" s="76"/>
    </row>
    <row r="24" spans="2:20" ht="13.9" hidden="1" customHeight="1" x14ac:dyDescent="0.2">
      <c r="B24" s="43"/>
      <c r="C24" s="49"/>
      <c r="D24" s="106"/>
      <c r="E24" s="57">
        <f>IF(ISTEXT($E$8),IF(E6="Private",VLOOKUP($E$8,'Input Data'!$C$2:$D$162,2,0),IF(E6="Public","State",0)),0)</f>
        <v>0</v>
      </c>
      <c r="F24" s="51"/>
      <c r="G24" s="44"/>
      <c r="I24" s="75"/>
      <c r="J24" s="104"/>
      <c r="K24" s="104"/>
      <c r="L24" s="104"/>
      <c r="M24" s="104"/>
      <c r="N24" s="104"/>
      <c r="O24" s="104"/>
      <c r="P24" s="104"/>
      <c r="Q24" s="104"/>
      <c r="R24" s="104"/>
      <c r="S24" s="104"/>
      <c r="T24" s="76"/>
    </row>
    <row r="25" spans="2:20" ht="3" hidden="1" customHeight="1" x14ac:dyDescent="0.2">
      <c r="B25" s="43"/>
      <c r="C25" s="49"/>
      <c r="D25" s="58"/>
      <c r="F25" s="51"/>
      <c r="G25" s="44"/>
      <c r="I25" s="75"/>
      <c r="J25" s="104"/>
      <c r="K25" s="104"/>
      <c r="L25" s="104"/>
      <c r="M25" s="104"/>
      <c r="N25" s="104"/>
      <c r="O25" s="104"/>
      <c r="P25" s="104"/>
      <c r="Q25" s="104"/>
      <c r="R25" s="104"/>
      <c r="S25" s="104"/>
      <c r="T25" s="76"/>
    </row>
    <row r="26" spans="2:20" ht="13.9" hidden="1" customHeight="1" x14ac:dyDescent="0.2">
      <c r="B26" s="43"/>
      <c r="C26" s="49"/>
      <c r="D26" s="58" t="s">
        <v>207</v>
      </c>
      <c r="E26" s="59" t="str">
        <f>IF($E$10="Two Year Degree",'FY2017 Rates'!$D$11,IF($E$10="Bachelors Degree",'FY2017 Rates'!$D$17,IF($E$10="T4 Certification",'FY2017 Rates'!$D$23,IF($E$10="T5 Certification or Higher",'FY2017 Rates'!$D$29,IF($E$10="Insufficient",'FY2017 Rates'!$D$12,"")))))</f>
        <v/>
      </c>
      <c r="F26" s="51"/>
      <c r="G26" s="44"/>
      <c r="I26" s="75"/>
      <c r="J26" s="104"/>
      <c r="K26" s="104"/>
      <c r="L26" s="104"/>
      <c r="M26" s="104"/>
      <c r="N26" s="104"/>
      <c r="O26" s="104"/>
      <c r="P26" s="104"/>
      <c r="Q26" s="104"/>
      <c r="R26" s="104"/>
      <c r="S26" s="104"/>
      <c r="T26" s="76"/>
    </row>
    <row r="27" spans="2:20" ht="13.9" hidden="1" customHeight="1" x14ac:dyDescent="0.2">
      <c r="B27" s="43"/>
      <c r="C27" s="49"/>
      <c r="D27" s="58" t="s">
        <v>208</v>
      </c>
      <c r="E27" s="59" t="str">
        <f>IF(ISTEXT(E26)," ",'FY2017 Rates'!$D$12)</f>
        <v xml:space="preserve"> </v>
      </c>
      <c r="F27" s="51"/>
      <c r="G27" s="44"/>
      <c r="I27" s="75"/>
      <c r="J27" s="104"/>
      <c r="K27" s="104"/>
      <c r="L27" s="104"/>
      <c r="M27" s="104"/>
      <c r="N27" s="104"/>
      <c r="O27" s="104"/>
      <c r="P27" s="104"/>
      <c r="Q27" s="104"/>
      <c r="R27" s="104"/>
      <c r="S27" s="104"/>
      <c r="T27" s="76"/>
    </row>
    <row r="28" spans="2:20" ht="13.9" hidden="1" customHeight="1" x14ac:dyDescent="0.2">
      <c r="B28" s="43"/>
      <c r="C28" s="49"/>
      <c r="D28" s="58" t="s">
        <v>209</v>
      </c>
      <c r="E28" s="60">
        <f>IF($E$23="Private",IF($E$24="Metro",IF('Grant Calculator'!$E$10="Two Year Degree",'FY2017 Rates'!$D$13,IF('Grant Calculator'!$E$10="Bachelors Degree",'FY2017 Rates'!$D$19,IF('Grant Calculator'!E10="T4 Certification",'FY2017 Rates'!$D$25,IF('Grant Calculator'!$E$10="T5 Certification or Higher",'FY2017 Rates'!$D$31,IF($E$10="Insufficient",'FY2017 Rates'!$D$7,""))))),IF('Grant Calculator'!$E$10="Two Year Degree",'FY2017 Rates'!$G$13,IF('Grant Calculator'!$E$10="Bachelors Degree",'FY2017 Rates'!$G$19,IF('Grant Calculator'!E10="T4 Certification",'FY2017 Rates'!$G$25,IF('Grant Calculator'!$E$10="T5 Certification or Higher",'FY2017 Rates'!$G$31,IF($E$10="Insufficient",'FY2017 Rates'!$G$7,"")))))),IF($E$23="Public",IF('Grant Calculator'!$E$10="Two Year Degree",'FY2017 Rates'!$J$13,IF('Grant Calculator'!$E$10="Bachelors Degree",'FY2017 Rates'!$J$19,IF('Grant Calculator'!E10="T4 Certification",'FY2017 Rates'!$J$25,IF('Grant Calculator'!$E$10="T5 Certification or Higher",'FY2017 Rates'!$J$31,IF($E$10="Insufficient",'FY2017 Rates'!$J$7,""))))),0))</f>
        <v>0</v>
      </c>
      <c r="F28" s="51"/>
      <c r="G28" s="44"/>
      <c r="I28" s="75"/>
      <c r="J28" s="104"/>
      <c r="K28" s="104"/>
      <c r="L28" s="104"/>
      <c r="M28" s="104"/>
      <c r="N28" s="104"/>
      <c r="O28" s="104"/>
      <c r="P28" s="104"/>
      <c r="Q28" s="104"/>
      <c r="R28" s="104"/>
      <c r="S28" s="104"/>
      <c r="T28" s="76"/>
    </row>
    <row r="29" spans="2:20" ht="13.9" hidden="1" customHeight="1" x14ac:dyDescent="0.2">
      <c r="B29" s="43"/>
      <c r="C29" s="49"/>
      <c r="D29" s="61" t="s">
        <v>210</v>
      </c>
      <c r="E29" s="62">
        <f>SUM(E26:E28)</f>
        <v>0</v>
      </c>
      <c r="F29" s="51"/>
      <c r="G29" s="44"/>
      <c r="I29" s="75"/>
      <c r="J29" s="104"/>
      <c r="K29" s="104"/>
      <c r="L29" s="104"/>
      <c r="M29" s="104"/>
      <c r="N29" s="104"/>
      <c r="O29" s="104"/>
      <c r="P29" s="104"/>
      <c r="Q29" s="104"/>
      <c r="R29" s="104"/>
      <c r="S29" s="104"/>
      <c r="T29" s="76"/>
    </row>
    <row r="30" spans="2:20" ht="3" customHeight="1" thickBot="1" x14ac:dyDescent="0.25">
      <c r="B30" s="43"/>
      <c r="C30" s="53"/>
      <c r="D30" s="54"/>
      <c r="E30" s="54"/>
      <c r="F30" s="55"/>
      <c r="G30" s="44"/>
      <c r="I30" s="75"/>
      <c r="J30" s="104"/>
      <c r="K30" s="104"/>
      <c r="L30" s="104"/>
      <c r="M30" s="104"/>
      <c r="N30" s="104"/>
      <c r="O30" s="104"/>
      <c r="P30" s="104"/>
      <c r="Q30" s="104"/>
      <c r="R30" s="104"/>
      <c r="S30" s="104"/>
      <c r="T30" s="76"/>
    </row>
    <row r="31" spans="2:20" ht="6" customHeight="1" thickBot="1" x14ac:dyDescent="0.25">
      <c r="B31" s="43"/>
      <c r="C31" s="45"/>
      <c r="D31" s="45"/>
      <c r="E31" s="45"/>
      <c r="F31" s="45"/>
      <c r="G31" s="44"/>
      <c r="I31" s="75"/>
      <c r="J31" s="104"/>
      <c r="K31" s="104"/>
      <c r="L31" s="104"/>
      <c r="M31" s="104"/>
      <c r="N31" s="104"/>
      <c r="O31" s="104"/>
      <c r="P31" s="104"/>
      <c r="Q31" s="104"/>
      <c r="R31" s="104"/>
      <c r="S31" s="104"/>
      <c r="T31" s="76"/>
    </row>
    <row r="32" spans="2:20" ht="3" customHeight="1" x14ac:dyDescent="0.2">
      <c r="B32" s="43"/>
      <c r="C32" s="46"/>
      <c r="D32" s="47"/>
      <c r="E32" s="47"/>
      <c r="F32" s="48"/>
      <c r="G32" s="44"/>
      <c r="I32" s="75"/>
      <c r="J32" s="104"/>
      <c r="K32" s="104"/>
      <c r="L32" s="104"/>
      <c r="M32" s="104"/>
      <c r="N32" s="104"/>
      <c r="O32" s="104"/>
      <c r="P32" s="104"/>
      <c r="Q32" s="104"/>
      <c r="R32" s="104"/>
      <c r="S32" s="104"/>
      <c r="T32" s="76"/>
    </row>
    <row r="33" spans="2:20" ht="14.45" customHeight="1" x14ac:dyDescent="0.25">
      <c r="B33" s="43"/>
      <c r="C33" s="49"/>
      <c r="D33" s="107" t="s">
        <v>220</v>
      </c>
      <c r="E33" s="108"/>
      <c r="F33" s="51"/>
      <c r="G33" s="44"/>
      <c r="I33" s="75"/>
      <c r="J33" s="104"/>
      <c r="K33" s="104"/>
      <c r="L33" s="104"/>
      <c r="M33" s="104"/>
      <c r="N33" s="104"/>
      <c r="O33" s="104"/>
      <c r="P33" s="104"/>
      <c r="Q33" s="104"/>
      <c r="R33" s="104"/>
      <c r="S33" s="104"/>
      <c r="T33" s="76"/>
    </row>
    <row r="34" spans="2:20" ht="3" customHeight="1" x14ac:dyDescent="0.2">
      <c r="B34" s="43"/>
      <c r="C34" s="49"/>
      <c r="F34" s="51"/>
      <c r="G34" s="44"/>
      <c r="I34" s="75"/>
      <c r="J34" s="104"/>
      <c r="K34" s="104"/>
      <c r="L34" s="104"/>
      <c r="M34" s="104"/>
      <c r="N34" s="104"/>
      <c r="O34" s="104"/>
      <c r="P34" s="104"/>
      <c r="Q34" s="104"/>
      <c r="R34" s="104"/>
      <c r="S34" s="104"/>
      <c r="T34" s="76"/>
    </row>
    <row r="35" spans="2:20" ht="14.45" customHeight="1" x14ac:dyDescent="0.2">
      <c r="B35" s="43"/>
      <c r="C35" s="49"/>
      <c r="D35" s="39" t="s">
        <v>223</v>
      </c>
      <c r="E35" s="63">
        <f>E10</f>
        <v>0</v>
      </c>
      <c r="F35" s="51"/>
      <c r="G35" s="44"/>
      <c r="I35" s="75"/>
      <c r="J35" s="104"/>
      <c r="K35" s="104"/>
      <c r="L35" s="104"/>
      <c r="M35" s="104"/>
      <c r="N35" s="104"/>
      <c r="O35" s="104"/>
      <c r="P35" s="104"/>
      <c r="Q35" s="104"/>
      <c r="R35" s="104"/>
      <c r="S35" s="104"/>
      <c r="T35" s="76"/>
    </row>
    <row r="36" spans="2:20" ht="14.45" customHeight="1" x14ac:dyDescent="0.2">
      <c r="B36" s="43"/>
      <c r="C36" s="49"/>
      <c r="D36" s="39" t="s">
        <v>224</v>
      </c>
      <c r="E36" s="59" t="str">
        <f>E26</f>
        <v/>
      </c>
      <c r="F36" s="51"/>
      <c r="G36" s="44"/>
      <c r="I36" s="75"/>
      <c r="J36" s="104"/>
      <c r="K36" s="104"/>
      <c r="L36" s="104"/>
      <c r="M36" s="104"/>
      <c r="N36" s="104"/>
      <c r="O36" s="104"/>
      <c r="P36" s="104"/>
      <c r="Q36" s="104"/>
      <c r="R36" s="104"/>
      <c r="S36" s="104"/>
      <c r="T36" s="76"/>
    </row>
    <row r="37" spans="2:20" ht="15" customHeight="1" thickBot="1" x14ac:dyDescent="0.25">
      <c r="B37" s="43"/>
      <c r="C37" s="49"/>
      <c r="D37" s="39" t="s">
        <v>225</v>
      </c>
      <c r="E37" s="70">
        <f>IF($E$10="Two Year Degree",VLOOKUP($E$19,'Input Data'!$O$3:$P$13,2,),IF($E$10="Bachelors Degree",VLOOKUP($E$19,'Input Data'!$O$14:$P$24,2,0),IF($E$10="T4 Certification",VLOOKUP($E$19,'Input Data'!$O$25:$P$35,2,0),IF($E$10="T5 Certification or Higher",VLOOKUP($E$19,'Input Data'!$O$25:$P$35,2,0),0))))+IF(E10="Insufficient",0,$E$18)</f>
        <v>0</v>
      </c>
      <c r="F37" s="51"/>
      <c r="G37" s="44"/>
      <c r="I37" s="75"/>
      <c r="J37" s="104"/>
      <c r="K37" s="104"/>
      <c r="L37" s="104"/>
      <c r="M37" s="104"/>
      <c r="N37" s="104"/>
      <c r="O37" s="104"/>
      <c r="P37" s="104"/>
      <c r="Q37" s="104"/>
      <c r="R37" s="104"/>
      <c r="S37" s="104"/>
      <c r="T37" s="76"/>
    </row>
    <row r="38" spans="2:20" ht="14.45" customHeight="1" x14ac:dyDescent="0.2">
      <c r="B38" s="43"/>
      <c r="C38" s="49"/>
      <c r="D38" s="64" t="s">
        <v>226</v>
      </c>
      <c r="E38" s="62" t="str">
        <f>IF(E35="Two Year Degree",E36+E37,IF(E35="Bachelors Degree",E36+E37,IF(E35="T4 Certification",E36+E37,IF(E35="T5 Certification or Higher",E36+E37,IF(E35="Insufficient",E36+E37," ")))))</f>
        <v xml:space="preserve"> </v>
      </c>
      <c r="F38" s="51"/>
      <c r="G38" s="44"/>
      <c r="I38" s="75"/>
      <c r="J38" s="104"/>
      <c r="K38" s="104"/>
      <c r="L38" s="104"/>
      <c r="M38" s="104"/>
      <c r="N38" s="104"/>
      <c r="O38" s="104"/>
      <c r="P38" s="104"/>
      <c r="Q38" s="104"/>
      <c r="R38" s="104"/>
      <c r="S38" s="104"/>
      <c r="T38" s="76"/>
    </row>
    <row r="39" spans="2:20" ht="3" customHeight="1" thickBot="1" x14ac:dyDescent="0.25">
      <c r="B39" s="43"/>
      <c r="C39" s="53"/>
      <c r="D39" s="54"/>
      <c r="E39" s="54"/>
      <c r="F39" s="55"/>
      <c r="G39" s="44"/>
      <c r="I39" s="75"/>
      <c r="J39" s="104"/>
      <c r="K39" s="104"/>
      <c r="L39" s="104"/>
      <c r="M39" s="104"/>
      <c r="N39" s="104"/>
      <c r="O39" s="104"/>
      <c r="P39" s="104"/>
      <c r="Q39" s="104"/>
      <c r="R39" s="104"/>
      <c r="S39" s="104"/>
      <c r="T39" s="76"/>
    </row>
    <row r="40" spans="2:20" ht="15" customHeight="1" thickBot="1" x14ac:dyDescent="0.25">
      <c r="B40" s="65"/>
      <c r="C40" s="66"/>
      <c r="D40" s="66"/>
      <c r="E40" s="66"/>
      <c r="F40" s="66"/>
      <c r="G40" s="67"/>
      <c r="I40" s="75"/>
      <c r="J40" s="104"/>
      <c r="K40" s="104"/>
      <c r="L40" s="104"/>
      <c r="M40" s="104"/>
      <c r="N40" s="104"/>
      <c r="O40" s="104"/>
      <c r="P40" s="104"/>
      <c r="Q40" s="104"/>
      <c r="R40" s="104"/>
      <c r="S40" s="104"/>
      <c r="T40" s="76"/>
    </row>
    <row r="41" spans="2:20" ht="15" customHeight="1" thickBot="1" x14ac:dyDescent="0.25">
      <c r="I41" s="75"/>
      <c r="J41" s="104"/>
      <c r="K41" s="104"/>
      <c r="L41" s="104"/>
      <c r="M41" s="104"/>
      <c r="N41" s="104"/>
      <c r="O41" s="104"/>
      <c r="P41" s="104"/>
      <c r="Q41" s="104"/>
      <c r="R41" s="104"/>
      <c r="S41" s="104"/>
      <c r="T41" s="76"/>
    </row>
    <row r="42" spans="2:20" ht="14.45" customHeight="1" x14ac:dyDescent="0.2">
      <c r="B42" s="110" t="s">
        <v>227</v>
      </c>
      <c r="C42" s="111"/>
      <c r="D42" s="111"/>
      <c r="E42" s="111"/>
      <c r="F42" s="111"/>
      <c r="G42" s="112"/>
      <c r="I42" s="75"/>
      <c r="J42" s="104"/>
      <c r="K42" s="104"/>
      <c r="L42" s="104"/>
      <c r="M42" s="104"/>
      <c r="N42" s="104"/>
      <c r="O42" s="104"/>
      <c r="P42" s="104"/>
      <c r="Q42" s="104"/>
      <c r="R42" s="104"/>
      <c r="S42" s="104"/>
      <c r="T42" s="76"/>
    </row>
    <row r="43" spans="2:20" ht="15" customHeight="1" x14ac:dyDescent="0.2">
      <c r="B43" s="113"/>
      <c r="C43" s="104"/>
      <c r="D43" s="104"/>
      <c r="E43" s="104"/>
      <c r="F43" s="104"/>
      <c r="G43" s="114"/>
      <c r="I43" s="75"/>
      <c r="J43" s="104"/>
      <c r="K43" s="104"/>
      <c r="L43" s="104"/>
      <c r="M43" s="104"/>
      <c r="N43" s="104"/>
      <c r="O43" s="104"/>
      <c r="P43" s="104"/>
      <c r="Q43" s="104"/>
      <c r="R43" s="104"/>
      <c r="S43" s="104"/>
      <c r="T43" s="76"/>
    </row>
    <row r="44" spans="2:20" ht="14.45" customHeight="1" x14ac:dyDescent="0.2">
      <c r="B44" s="113"/>
      <c r="C44" s="104"/>
      <c r="D44" s="104"/>
      <c r="E44" s="104"/>
      <c r="F44" s="104"/>
      <c r="G44" s="114"/>
      <c r="I44" s="75"/>
      <c r="J44" s="104"/>
      <c r="K44" s="104"/>
      <c r="L44" s="104"/>
      <c r="M44" s="104"/>
      <c r="N44" s="104"/>
      <c r="O44" s="104"/>
      <c r="P44" s="104"/>
      <c r="Q44" s="104"/>
      <c r="R44" s="104"/>
      <c r="S44" s="104"/>
      <c r="T44" s="76"/>
    </row>
    <row r="45" spans="2:20" ht="14.45" customHeight="1" x14ac:dyDescent="0.2">
      <c r="B45" s="113"/>
      <c r="C45" s="104"/>
      <c r="D45" s="104"/>
      <c r="E45" s="104"/>
      <c r="F45" s="104"/>
      <c r="G45" s="114"/>
      <c r="I45" s="75"/>
      <c r="J45" s="104"/>
      <c r="K45" s="104"/>
      <c r="L45" s="104"/>
      <c r="M45" s="104"/>
      <c r="N45" s="104"/>
      <c r="O45" s="104"/>
      <c r="P45" s="104"/>
      <c r="Q45" s="104"/>
      <c r="R45" s="104"/>
      <c r="S45" s="104"/>
      <c r="T45" s="76"/>
    </row>
    <row r="46" spans="2:20" ht="14.45" customHeight="1" x14ac:dyDescent="0.2">
      <c r="B46" s="113"/>
      <c r="C46" s="104"/>
      <c r="D46" s="104"/>
      <c r="E46" s="104"/>
      <c r="F46" s="104"/>
      <c r="G46" s="114"/>
      <c r="I46" s="75"/>
      <c r="J46" s="104"/>
      <c r="K46" s="104"/>
      <c r="L46" s="104"/>
      <c r="M46" s="104"/>
      <c r="N46" s="104"/>
      <c r="O46" s="104"/>
      <c r="P46" s="104"/>
      <c r="Q46" s="104"/>
      <c r="R46" s="104"/>
      <c r="S46" s="104"/>
      <c r="T46" s="76"/>
    </row>
    <row r="47" spans="2:20" ht="14.45" customHeight="1" x14ac:dyDescent="0.2">
      <c r="B47" s="113"/>
      <c r="C47" s="104"/>
      <c r="D47" s="104"/>
      <c r="E47" s="104"/>
      <c r="F47" s="104"/>
      <c r="G47" s="114"/>
      <c r="I47" s="75"/>
      <c r="J47" s="104"/>
      <c r="K47" s="104"/>
      <c r="L47" s="104"/>
      <c r="M47" s="104"/>
      <c r="N47" s="104"/>
      <c r="O47" s="104"/>
      <c r="P47" s="104"/>
      <c r="Q47" s="104"/>
      <c r="R47" s="104"/>
      <c r="S47" s="104"/>
      <c r="T47" s="76"/>
    </row>
    <row r="48" spans="2:20" ht="14.45" customHeight="1" x14ac:dyDescent="0.2">
      <c r="B48" s="113"/>
      <c r="C48" s="104"/>
      <c r="D48" s="104"/>
      <c r="E48" s="104"/>
      <c r="F48" s="104"/>
      <c r="G48" s="114"/>
      <c r="I48" s="75"/>
      <c r="J48" s="104"/>
      <c r="K48" s="104"/>
      <c r="L48" s="104"/>
      <c r="M48" s="104"/>
      <c r="N48" s="104"/>
      <c r="O48" s="104"/>
      <c r="P48" s="104"/>
      <c r="Q48" s="104"/>
      <c r="R48" s="104"/>
      <c r="S48" s="104"/>
      <c r="T48" s="76"/>
    </row>
    <row r="49" spans="2:20" ht="14.45" customHeight="1" x14ac:dyDescent="0.2">
      <c r="B49" s="113"/>
      <c r="C49" s="104"/>
      <c r="D49" s="104"/>
      <c r="E49" s="104"/>
      <c r="F49" s="104"/>
      <c r="G49" s="114"/>
      <c r="I49" s="75"/>
      <c r="J49" s="104"/>
      <c r="K49" s="104"/>
      <c r="L49" s="104"/>
      <c r="M49" s="104"/>
      <c r="N49" s="104"/>
      <c r="O49" s="104"/>
      <c r="P49" s="104"/>
      <c r="Q49" s="104"/>
      <c r="R49" s="104"/>
      <c r="S49" s="104"/>
      <c r="T49" s="76"/>
    </row>
    <row r="50" spans="2:20" ht="14.45" customHeight="1" x14ac:dyDescent="0.2">
      <c r="B50" s="113"/>
      <c r="C50" s="104"/>
      <c r="D50" s="104"/>
      <c r="E50" s="104"/>
      <c r="F50" s="104"/>
      <c r="G50" s="114"/>
      <c r="I50" s="75"/>
      <c r="J50" s="104"/>
      <c r="K50" s="104"/>
      <c r="L50" s="104"/>
      <c r="M50" s="104"/>
      <c r="N50" s="104"/>
      <c r="O50" s="104"/>
      <c r="P50" s="104"/>
      <c r="Q50" s="104"/>
      <c r="R50" s="104"/>
      <c r="S50" s="104"/>
      <c r="T50" s="76"/>
    </row>
    <row r="51" spans="2:20" ht="14.45" customHeight="1" x14ac:dyDescent="0.2">
      <c r="B51" s="113"/>
      <c r="C51" s="104"/>
      <c r="D51" s="104"/>
      <c r="E51" s="104"/>
      <c r="F51" s="104"/>
      <c r="G51" s="114"/>
      <c r="I51" s="75"/>
      <c r="J51" s="104"/>
      <c r="K51" s="104"/>
      <c r="L51" s="104"/>
      <c r="M51" s="104"/>
      <c r="N51" s="104"/>
      <c r="O51" s="104"/>
      <c r="P51" s="104"/>
      <c r="Q51" s="104"/>
      <c r="R51" s="104"/>
      <c r="S51" s="104"/>
      <c r="T51" s="76"/>
    </row>
    <row r="52" spans="2:20" ht="14.45" customHeight="1" x14ac:dyDescent="0.2">
      <c r="B52" s="113"/>
      <c r="C52" s="104"/>
      <c r="D52" s="104"/>
      <c r="E52" s="104"/>
      <c r="F52" s="104"/>
      <c r="G52" s="114"/>
      <c r="I52" s="75"/>
      <c r="J52" s="104"/>
      <c r="K52" s="104"/>
      <c r="L52" s="104"/>
      <c r="M52" s="104"/>
      <c r="N52" s="104"/>
      <c r="O52" s="104"/>
      <c r="P52" s="104"/>
      <c r="Q52" s="104"/>
      <c r="R52" s="104"/>
      <c r="S52" s="104"/>
      <c r="T52" s="76"/>
    </row>
    <row r="53" spans="2:20" ht="14.45" customHeight="1" x14ac:dyDescent="0.2">
      <c r="B53" s="113"/>
      <c r="C53" s="104"/>
      <c r="D53" s="104"/>
      <c r="E53" s="104"/>
      <c r="F53" s="104"/>
      <c r="G53" s="114"/>
      <c r="I53" s="75"/>
      <c r="J53" s="104"/>
      <c r="K53" s="104"/>
      <c r="L53" s="104"/>
      <c r="M53" s="104"/>
      <c r="N53" s="104"/>
      <c r="O53" s="104"/>
      <c r="P53" s="104"/>
      <c r="Q53" s="104"/>
      <c r="R53" s="104"/>
      <c r="S53" s="104"/>
      <c r="T53" s="76"/>
    </row>
    <row r="54" spans="2:20" ht="15" customHeight="1" thickBot="1" x14ac:dyDescent="0.25">
      <c r="B54" s="115"/>
      <c r="C54" s="105"/>
      <c r="D54" s="105"/>
      <c r="E54" s="105"/>
      <c r="F54" s="105"/>
      <c r="G54" s="116"/>
      <c r="I54" s="69"/>
      <c r="J54" s="105"/>
      <c r="K54" s="105"/>
      <c r="L54" s="105"/>
      <c r="M54" s="105"/>
      <c r="N54" s="105"/>
      <c r="O54" s="105"/>
      <c r="P54" s="105"/>
      <c r="Q54" s="105"/>
      <c r="R54" s="105"/>
      <c r="S54" s="105"/>
      <c r="T54" s="73"/>
    </row>
  </sheetData>
  <sheetProtection algorithmName="SHA-512" hashValue="M+FC+R+14S6aUVZMVN0aNMpgzRgTLRyaA9Ef+ZHu7yBvgEc4lDvArprr/0GhW8hyhpb0jC1ZZvUuoOm6Vv3cUw==" saltValue="xLTcAYtifDmJzZ3GUqaOFA==" spinCount="100000" sheet="1" objects="1" scenarios="1"/>
  <dataConsolidate/>
  <mergeCells count="6">
    <mergeCell ref="J3:S3"/>
    <mergeCell ref="J5:S54"/>
    <mergeCell ref="D23:D24"/>
    <mergeCell ref="D33:E33"/>
    <mergeCell ref="C3:F3"/>
    <mergeCell ref="B42:G54"/>
  </mergeCells>
  <conditionalFormatting sqref="D16:E18">
    <cfRule type="expression" dxfId="3" priority="1">
      <formula>$E$10="Bachelors Degree"</formula>
    </cfRule>
    <cfRule type="expression" dxfId="2" priority="2">
      <formula>$E$10="Two Year Degree"</formula>
    </cfRule>
    <cfRule type="expression" dxfId="1" priority="3">
      <formula>$E$10="Insufficient"</formula>
    </cfRule>
    <cfRule type="expression" dxfId="0" priority="6">
      <formula>$E$6="Private"</formula>
    </cfRule>
  </conditionalFormatting>
  <dataValidations count="1">
    <dataValidation type="custom" showInputMessage="1" showErrorMessage="1" sqref="E18 E16">
      <formula1>E4&lt;&gt;"Private"</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3">
        <x14:dataValidation type="list" showInputMessage="1" showErrorMessage="1" errorTitle="Type of Provider" error="Please select either Public or Private." prompt="Please select either Public or Private.">
          <x14:formula1>
            <xm:f>'Input Data'!$A$2:$A$3</xm:f>
          </x14:formula1>
          <xm:sqref>E6</xm:sqref>
        </x14:dataValidation>
        <x14:dataValidation type="list" showInputMessage="1" showErrorMessage="1" error="Please select a GA county or choose &quot;Out of State&quot;." prompt="Please select a GA county or choose &quot;Out of State&quot;.">
          <x14:formula1>
            <xm:f>'Input Data'!$C$2:$C$162</xm:f>
          </x14:formula1>
          <xm:sqref>E8</xm:sqref>
        </x14:dataValidation>
        <x14:dataValidation type="list" showInputMessage="1" showErrorMessage="1" error="Please select a type of credential." prompt="Please select a type of credential.">
          <x14:formula1>
            <xm:f>'Input Data'!$F$2:$F$6</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2"/>
  <sheetViews>
    <sheetView showGridLines="0" workbookViewId="0">
      <selection activeCell="M25" sqref="M25"/>
    </sheetView>
  </sheetViews>
  <sheetFormatPr defaultColWidth="9.140625" defaultRowHeight="15" customHeight="1" x14ac:dyDescent="0.2"/>
  <cols>
    <col min="1" max="1" width="1.85546875" style="1" customWidth="1"/>
    <col min="2" max="2" width="26.5703125" style="1" bestFit="1" customWidth="1"/>
    <col min="3" max="3" width="16.7109375" style="1" customWidth="1"/>
    <col min="4" max="4" width="12.7109375" style="1" customWidth="1"/>
    <col min="5" max="5" width="1.7109375" style="1" customWidth="1"/>
    <col min="6" max="6" width="16.7109375" style="1" customWidth="1"/>
    <col min="7" max="7" width="12.7109375" style="1" customWidth="1"/>
    <col min="8" max="8" width="1.7109375" style="1" customWidth="1"/>
    <col min="9" max="9" width="16.7109375" style="1" customWidth="1"/>
    <col min="10" max="10" width="12.7109375" style="1" customWidth="1"/>
    <col min="11" max="11" width="0.85546875" style="1" customWidth="1"/>
    <col min="12" max="12" width="10.85546875" style="1" customWidth="1"/>
    <col min="13" max="14" width="11.140625" style="2" bestFit="1" customWidth="1"/>
    <col min="15" max="15" width="10.140625" style="2" bestFit="1" customWidth="1"/>
    <col min="16" max="16" width="9.140625" style="2"/>
    <col min="17" max="18" width="11.140625" style="2" bestFit="1" customWidth="1"/>
    <col min="19" max="19" width="10.140625" style="2" bestFit="1" customWidth="1"/>
    <col min="20" max="20" width="9.140625" style="2"/>
    <col min="21" max="21" width="11.140625" style="2" bestFit="1" customWidth="1"/>
    <col min="22" max="22" width="11.140625" style="1" bestFit="1" customWidth="1"/>
    <col min="23" max="23" width="10.140625" style="1" bestFit="1" customWidth="1"/>
    <col min="24" max="16384" width="9.140625" style="1"/>
  </cols>
  <sheetData>
    <row r="2" spans="2:24" ht="15" customHeight="1" x14ac:dyDescent="0.2">
      <c r="B2" s="100" t="s">
        <v>202</v>
      </c>
      <c r="C2" s="100"/>
      <c r="D2" s="100"/>
      <c r="E2" s="100"/>
      <c r="F2" s="100"/>
      <c r="G2" s="100"/>
      <c r="H2" s="100"/>
      <c r="I2" s="100"/>
      <c r="J2" s="100"/>
    </row>
    <row r="3" spans="2:24" ht="10.15" customHeight="1" thickBot="1" x14ac:dyDescent="0.25"/>
    <row r="4" spans="2:24" ht="15" customHeight="1" thickBot="1" x14ac:dyDescent="0.25">
      <c r="B4" s="4" t="s">
        <v>7</v>
      </c>
      <c r="C4" s="98" t="s">
        <v>6</v>
      </c>
      <c r="D4" s="99"/>
      <c r="F4" s="98" t="s">
        <v>5</v>
      </c>
      <c r="G4" s="99"/>
      <c r="I4" s="98" t="s">
        <v>4</v>
      </c>
      <c r="J4" s="99"/>
    </row>
    <row r="5" spans="2:24" ht="15" customHeight="1" x14ac:dyDescent="0.2">
      <c r="B5" s="5" t="s">
        <v>201</v>
      </c>
      <c r="C5" s="6" t="s">
        <v>3</v>
      </c>
      <c r="D5" s="7">
        <f>D6</f>
        <v>15561.66</v>
      </c>
      <c r="F5" s="6" t="s">
        <v>3</v>
      </c>
      <c r="G5" s="7">
        <f>+D5</f>
        <v>15561.66</v>
      </c>
      <c r="I5" s="6" t="s">
        <v>3</v>
      </c>
      <c r="J5" s="7">
        <f>+G5</f>
        <v>15561.66</v>
      </c>
      <c r="M5" s="8"/>
      <c r="N5" s="8"/>
      <c r="O5" s="8"/>
      <c r="P5" s="9"/>
      <c r="Q5" s="8"/>
      <c r="R5" s="8"/>
      <c r="S5" s="10"/>
      <c r="T5" s="9"/>
      <c r="U5" s="8"/>
      <c r="V5" s="8"/>
      <c r="W5" s="8"/>
      <c r="X5" s="9"/>
    </row>
    <row r="6" spans="2:24" ht="15" customHeight="1" x14ac:dyDescent="0.2">
      <c r="C6" s="11" t="s">
        <v>2</v>
      </c>
      <c r="D6" s="12">
        <v>15561.66</v>
      </c>
      <c r="F6" s="11" t="s">
        <v>2</v>
      </c>
      <c r="G6" s="12">
        <f>+D6</f>
        <v>15561.66</v>
      </c>
      <c r="I6" s="11" t="s">
        <v>2</v>
      </c>
      <c r="J6" s="12">
        <f>+G6</f>
        <v>15561.66</v>
      </c>
      <c r="M6" s="8"/>
      <c r="N6" s="8"/>
      <c r="O6" s="8"/>
      <c r="P6" s="9"/>
      <c r="Q6" s="8"/>
      <c r="R6" s="8"/>
      <c r="S6" s="10"/>
      <c r="T6" s="9"/>
      <c r="U6" s="8"/>
      <c r="V6" s="8"/>
      <c r="W6" s="8"/>
      <c r="X6" s="9"/>
    </row>
    <row r="7" spans="2:24" ht="15" customHeight="1" x14ac:dyDescent="0.2">
      <c r="C7" s="11" t="s">
        <v>1</v>
      </c>
      <c r="D7" s="12">
        <f>'FY2017 Rates Operating Details'!D7+'FY2017 Rates Operating Details'!D8</f>
        <v>31576.020831999998</v>
      </c>
      <c r="F7" s="11" t="s">
        <v>1</v>
      </c>
      <c r="G7" s="12">
        <f>'FY2017 Rates Operating Details'!G7+'FY2017 Rates Operating Details'!G8</f>
        <v>24983.720831999999</v>
      </c>
      <c r="I7" s="11" t="s">
        <v>1</v>
      </c>
      <c r="J7" s="12">
        <f>'FY2017 Rates Operating Details'!J7+'FY2017 Rates Operating Details'!J8</f>
        <v>21864.780832</v>
      </c>
      <c r="M7" s="13"/>
      <c r="N7" s="13"/>
      <c r="O7" s="13"/>
      <c r="P7" s="14"/>
      <c r="Q7" s="13"/>
      <c r="R7" s="13"/>
      <c r="S7" s="15"/>
      <c r="T7" s="14"/>
      <c r="U7" s="13"/>
      <c r="V7" s="13"/>
      <c r="W7" s="13"/>
      <c r="X7" s="14"/>
    </row>
    <row r="8" spans="2:24" ht="15" customHeight="1" thickBot="1" x14ac:dyDescent="0.25">
      <c r="C8" s="16" t="s">
        <v>0</v>
      </c>
      <c r="D8" s="17">
        <f>D5+D6+D7</f>
        <v>62699.340832000002</v>
      </c>
      <c r="F8" s="16" t="s">
        <v>0</v>
      </c>
      <c r="G8" s="17">
        <f>G5+G6+G7</f>
        <v>56107.040831999999</v>
      </c>
      <c r="I8" s="16" t="s">
        <v>0</v>
      </c>
      <c r="J8" s="17">
        <f>J5+J6+J7</f>
        <v>52988.100831999996</v>
      </c>
      <c r="M8" s="8"/>
      <c r="N8" s="8"/>
      <c r="O8" s="8"/>
      <c r="P8" s="9"/>
      <c r="Q8" s="8"/>
      <c r="R8" s="8"/>
      <c r="S8" s="8"/>
      <c r="T8" s="9"/>
      <c r="U8" s="8"/>
      <c r="V8" s="8"/>
      <c r="W8" s="8"/>
      <c r="X8" s="9"/>
    </row>
    <row r="9" spans="2:24" ht="10.15" customHeight="1" thickBot="1" x14ac:dyDescent="0.25"/>
    <row r="10" spans="2:24" ht="15" customHeight="1" thickBot="1" x14ac:dyDescent="0.25">
      <c r="B10" s="4" t="s">
        <v>7</v>
      </c>
      <c r="C10" s="98" t="s">
        <v>6</v>
      </c>
      <c r="D10" s="99"/>
      <c r="F10" s="98" t="s">
        <v>5</v>
      </c>
      <c r="G10" s="99"/>
      <c r="I10" s="98" t="s">
        <v>4</v>
      </c>
      <c r="J10" s="99"/>
    </row>
    <row r="11" spans="2:24" ht="15" customHeight="1" x14ac:dyDescent="0.2">
      <c r="B11" s="18" t="s">
        <v>177</v>
      </c>
      <c r="C11" s="6" t="s">
        <v>3</v>
      </c>
      <c r="D11" s="19">
        <v>21029.27</v>
      </c>
      <c r="F11" s="6" t="s">
        <v>3</v>
      </c>
      <c r="G11" s="19">
        <f>+D11</f>
        <v>21029.27</v>
      </c>
      <c r="I11" s="6" t="s">
        <v>3</v>
      </c>
      <c r="J11" s="19">
        <f>+G11</f>
        <v>21029.27</v>
      </c>
      <c r="M11" s="8"/>
      <c r="N11" s="8"/>
      <c r="O11" s="8"/>
      <c r="P11" s="9"/>
      <c r="Q11" s="8"/>
      <c r="R11" s="8"/>
      <c r="S11" s="10"/>
      <c r="T11" s="9"/>
      <c r="U11" s="8"/>
      <c r="V11" s="8"/>
      <c r="W11" s="8"/>
      <c r="X11" s="9"/>
    </row>
    <row r="12" spans="2:24" ht="15" customHeight="1" x14ac:dyDescent="0.2">
      <c r="C12" s="11" t="s">
        <v>2</v>
      </c>
      <c r="D12" s="12">
        <v>15561.66</v>
      </c>
      <c r="F12" s="11" t="s">
        <v>2</v>
      </c>
      <c r="G12" s="12">
        <f>+D12</f>
        <v>15561.66</v>
      </c>
      <c r="I12" s="11" t="s">
        <v>2</v>
      </c>
      <c r="J12" s="12">
        <f>+G12</f>
        <v>15561.66</v>
      </c>
      <c r="M12" s="8"/>
      <c r="N12" s="8"/>
      <c r="O12" s="8"/>
      <c r="P12" s="9"/>
      <c r="Q12" s="8"/>
      <c r="R12" s="8"/>
      <c r="S12" s="10"/>
      <c r="T12" s="9"/>
      <c r="U12" s="8"/>
      <c r="V12" s="8"/>
      <c r="W12" s="8"/>
      <c r="X12" s="9"/>
    </row>
    <row r="13" spans="2:24" ht="15" customHeight="1" x14ac:dyDescent="0.2">
      <c r="C13" s="11" t="s">
        <v>1</v>
      </c>
      <c r="D13" s="12">
        <f>'FY2017 Rates Operating Details'!D14+'FY2017 Rates Operating Details'!D15</f>
        <v>32875.124968000004</v>
      </c>
      <c r="F13" s="11" t="s">
        <v>1</v>
      </c>
      <c r="G13" s="12">
        <f>'FY2017 Rates Operating Details'!G14+'FY2017 Rates Operating Details'!G15</f>
        <v>26282.824968000001</v>
      </c>
      <c r="I13" s="11" t="s">
        <v>1</v>
      </c>
      <c r="J13" s="12">
        <f>'FY2017 Rates Operating Details'!J14+'FY2017 Rates Operating Details'!J15</f>
        <v>23163.884967999998</v>
      </c>
      <c r="M13" s="13"/>
      <c r="N13" s="13"/>
      <c r="O13" s="13"/>
      <c r="P13" s="14"/>
      <c r="Q13" s="13"/>
      <c r="R13" s="13"/>
      <c r="S13" s="15"/>
      <c r="T13" s="14"/>
      <c r="U13" s="13"/>
      <c r="V13" s="13"/>
      <c r="W13" s="13"/>
      <c r="X13" s="14"/>
    </row>
    <row r="14" spans="2:24" ht="15" customHeight="1" thickBot="1" x14ac:dyDescent="0.25">
      <c r="C14" s="16" t="s">
        <v>0</v>
      </c>
      <c r="D14" s="17">
        <f>D11+D12+D13</f>
        <v>69466.054968000011</v>
      </c>
      <c r="F14" s="16" t="s">
        <v>0</v>
      </c>
      <c r="G14" s="17">
        <f>G11+G12+G13</f>
        <v>62873.754968000001</v>
      </c>
      <c r="I14" s="16" t="s">
        <v>0</v>
      </c>
      <c r="J14" s="17">
        <f>J11+J12+J13</f>
        <v>59754.814967999999</v>
      </c>
      <c r="M14" s="8"/>
      <c r="N14" s="8"/>
      <c r="O14" s="8"/>
      <c r="P14" s="9"/>
      <c r="Q14" s="8"/>
      <c r="R14" s="8"/>
      <c r="S14" s="8"/>
      <c r="T14" s="9"/>
      <c r="U14" s="8"/>
      <c r="V14" s="8"/>
      <c r="W14" s="8"/>
      <c r="X14" s="9"/>
    </row>
    <row r="15" spans="2:24" ht="10.15" customHeight="1" thickBot="1" x14ac:dyDescent="0.25"/>
    <row r="16" spans="2:24" ht="15" customHeight="1" thickBot="1" x14ac:dyDescent="0.25">
      <c r="B16" s="4" t="s">
        <v>7</v>
      </c>
      <c r="C16" s="98" t="s">
        <v>6</v>
      </c>
      <c r="D16" s="99"/>
      <c r="F16" s="98" t="s">
        <v>5</v>
      </c>
      <c r="G16" s="99"/>
      <c r="I16" s="98" t="s">
        <v>4</v>
      </c>
      <c r="J16" s="99"/>
    </row>
    <row r="17" spans="2:24" ht="15" customHeight="1" x14ac:dyDescent="0.2">
      <c r="B17" s="20" t="s">
        <v>221</v>
      </c>
      <c r="C17" s="6" t="s">
        <v>3</v>
      </c>
      <c r="D17" s="21">
        <v>26780</v>
      </c>
      <c r="F17" s="6" t="s">
        <v>3</v>
      </c>
      <c r="G17" s="21">
        <f>+D17</f>
        <v>26780</v>
      </c>
      <c r="I17" s="6" t="s">
        <v>3</v>
      </c>
      <c r="J17" s="21">
        <f>+G17</f>
        <v>26780</v>
      </c>
      <c r="M17" s="8"/>
      <c r="N17" s="8"/>
      <c r="O17" s="8"/>
      <c r="P17" s="9"/>
      <c r="Q17" s="8"/>
      <c r="R17" s="8"/>
      <c r="S17" s="10"/>
      <c r="T17" s="9"/>
      <c r="U17" s="8"/>
      <c r="V17" s="8"/>
      <c r="W17" s="8"/>
      <c r="X17" s="9"/>
    </row>
    <row r="18" spans="2:24" ht="15" customHeight="1" x14ac:dyDescent="0.2">
      <c r="C18" s="11" t="s">
        <v>2</v>
      </c>
      <c r="D18" s="12">
        <f>+D12</f>
        <v>15561.66</v>
      </c>
      <c r="F18" s="11" t="s">
        <v>2</v>
      </c>
      <c r="G18" s="12">
        <f>+D12</f>
        <v>15561.66</v>
      </c>
      <c r="I18" s="11" t="s">
        <v>2</v>
      </c>
      <c r="J18" s="12">
        <f>+D12</f>
        <v>15561.66</v>
      </c>
      <c r="M18" s="8"/>
      <c r="N18" s="8"/>
      <c r="O18" s="8"/>
      <c r="P18" s="9"/>
      <c r="Q18" s="8"/>
      <c r="R18" s="8"/>
      <c r="S18" s="10"/>
      <c r="T18" s="9"/>
      <c r="U18" s="8"/>
      <c r="V18" s="8"/>
      <c r="W18" s="8"/>
      <c r="X18" s="9"/>
    </row>
    <row r="19" spans="2:24" ht="15" customHeight="1" x14ac:dyDescent="0.2">
      <c r="C19" s="11" t="s">
        <v>1</v>
      </c>
      <c r="D19" s="12">
        <f>'FY2017 Rates Operating Details'!D21+'FY2017 Rates Operating Details'!D22</f>
        <v>34241.498416000002</v>
      </c>
      <c r="F19" s="11" t="s">
        <v>1</v>
      </c>
      <c r="G19" s="12">
        <f>'FY2017 Rates Operating Details'!G21+'FY2017 Rates Operating Details'!G22</f>
        <v>27649.198415999999</v>
      </c>
      <c r="I19" s="11" t="s">
        <v>1</v>
      </c>
      <c r="J19" s="12">
        <f>'FY2017 Rates Operating Details'!J21+'FY2017 Rates Operating Details'!J22</f>
        <v>24530.258415999997</v>
      </c>
      <c r="M19" s="13"/>
      <c r="N19" s="13"/>
      <c r="O19" s="13"/>
      <c r="P19" s="14"/>
      <c r="Q19" s="13"/>
      <c r="R19" s="13"/>
      <c r="S19" s="15"/>
      <c r="T19" s="14"/>
      <c r="U19" s="13"/>
      <c r="V19" s="13"/>
      <c r="W19" s="13"/>
      <c r="X19" s="14"/>
    </row>
    <row r="20" spans="2:24" ht="15" customHeight="1" thickBot="1" x14ac:dyDescent="0.25">
      <c r="C20" s="16" t="s">
        <v>0</v>
      </c>
      <c r="D20" s="17">
        <f>D17+D18+D19</f>
        <v>76583.158416000006</v>
      </c>
      <c r="F20" s="16" t="s">
        <v>0</v>
      </c>
      <c r="G20" s="17">
        <f>G17+G18+G19</f>
        <v>69990.858416000003</v>
      </c>
      <c r="I20" s="16" t="s">
        <v>0</v>
      </c>
      <c r="J20" s="17">
        <f>J17+J18+J19</f>
        <v>66871.918416</v>
      </c>
      <c r="M20" s="8"/>
      <c r="N20" s="8"/>
      <c r="O20" s="8"/>
      <c r="P20" s="9"/>
      <c r="Q20" s="8"/>
      <c r="R20" s="8"/>
      <c r="S20" s="8"/>
      <c r="T20" s="9"/>
      <c r="U20" s="8"/>
      <c r="V20" s="8"/>
      <c r="W20" s="8"/>
      <c r="X20" s="9"/>
    </row>
    <row r="21" spans="2:24" ht="10.15" customHeight="1" thickBot="1" x14ac:dyDescent="0.25"/>
    <row r="22" spans="2:24" ht="15" customHeight="1" thickBot="1" x14ac:dyDescent="0.25">
      <c r="B22" s="4" t="s">
        <v>7</v>
      </c>
      <c r="C22" s="98" t="s">
        <v>6</v>
      </c>
      <c r="D22" s="99"/>
      <c r="F22" s="98" t="s">
        <v>5</v>
      </c>
      <c r="G22" s="99"/>
      <c r="I22" s="98" t="s">
        <v>4</v>
      </c>
      <c r="J22" s="99"/>
    </row>
    <row r="23" spans="2:24" ht="15" customHeight="1" x14ac:dyDescent="0.2">
      <c r="B23" s="22" t="s">
        <v>183</v>
      </c>
      <c r="C23" s="6" t="s">
        <v>3</v>
      </c>
      <c r="D23" s="23">
        <v>35118.35</v>
      </c>
      <c r="F23" s="6" t="s">
        <v>3</v>
      </c>
      <c r="G23" s="23">
        <f>+D23</f>
        <v>35118.35</v>
      </c>
      <c r="I23" s="6" t="s">
        <v>3</v>
      </c>
      <c r="J23" s="23">
        <v>35118.36</v>
      </c>
      <c r="M23" s="8"/>
      <c r="N23" s="8"/>
      <c r="O23" s="8"/>
      <c r="P23" s="9"/>
      <c r="Q23" s="8"/>
      <c r="R23" s="8"/>
      <c r="S23" s="10"/>
      <c r="T23" s="9"/>
      <c r="U23" s="8"/>
      <c r="V23" s="8"/>
      <c r="W23" s="8"/>
      <c r="X23" s="9"/>
    </row>
    <row r="24" spans="2:24" ht="15" customHeight="1" x14ac:dyDescent="0.2">
      <c r="C24" s="11" t="s">
        <v>2</v>
      </c>
      <c r="D24" s="12">
        <f>+D12</f>
        <v>15561.66</v>
      </c>
      <c r="F24" s="11" t="s">
        <v>2</v>
      </c>
      <c r="G24" s="12">
        <f>+D12</f>
        <v>15561.66</v>
      </c>
      <c r="I24" s="11" t="s">
        <v>2</v>
      </c>
      <c r="J24" s="12">
        <f>+D12</f>
        <v>15561.66</v>
      </c>
      <c r="M24" s="8"/>
      <c r="N24" s="8"/>
      <c r="O24" s="8"/>
      <c r="P24" s="9"/>
      <c r="Q24" s="8"/>
      <c r="R24" s="8"/>
      <c r="S24" s="10"/>
      <c r="T24" s="9"/>
      <c r="U24" s="8"/>
      <c r="V24" s="8"/>
      <c r="W24" s="8"/>
      <c r="X24" s="9"/>
    </row>
    <row r="25" spans="2:24" ht="15" customHeight="1" x14ac:dyDescent="0.2">
      <c r="C25" s="11" t="s">
        <v>1</v>
      </c>
      <c r="D25" s="12">
        <f>'FY2017 Rates Operating Details'!D28+'FY2017 Rates Operating Details'!D29</f>
        <v>36222.690375999999</v>
      </c>
      <c r="F25" s="11" t="s">
        <v>1</v>
      </c>
      <c r="G25" s="12">
        <f>'FY2017 Rates Operating Details'!G28+'FY2017 Rates Operating Details'!G29</f>
        <v>29630.390375999999</v>
      </c>
      <c r="I25" s="11" t="s">
        <v>1</v>
      </c>
      <c r="J25" s="12">
        <f>'FY2017 Rates Operating Details'!J28+'FY2017 Rates Operating Details'!J29</f>
        <v>30196.7734504</v>
      </c>
      <c r="M25" s="13"/>
      <c r="N25" s="13"/>
      <c r="O25" s="13"/>
      <c r="P25" s="14"/>
      <c r="Q25" s="13"/>
      <c r="R25" s="13"/>
      <c r="S25" s="15"/>
      <c r="T25" s="14"/>
      <c r="U25" s="13"/>
      <c r="V25" s="13"/>
      <c r="W25" s="13"/>
      <c r="X25" s="14"/>
    </row>
    <row r="26" spans="2:24" ht="15" customHeight="1" thickBot="1" x14ac:dyDescent="0.25">
      <c r="C26" s="16" t="s">
        <v>0</v>
      </c>
      <c r="D26" s="17">
        <f>D23+D24+D25</f>
        <v>86902.700375999993</v>
      </c>
      <c r="F26" s="16" t="s">
        <v>0</v>
      </c>
      <c r="G26" s="17">
        <f>G23+G24+G25</f>
        <v>80310.400375999991</v>
      </c>
      <c r="I26" s="16" t="s">
        <v>0</v>
      </c>
      <c r="J26" s="17">
        <f>J23+J24+J25</f>
        <v>80876.7934504</v>
      </c>
      <c r="M26" s="8"/>
      <c r="N26" s="8"/>
      <c r="O26" s="8"/>
      <c r="P26" s="9"/>
      <c r="Q26" s="8"/>
      <c r="R26" s="8"/>
      <c r="S26" s="8"/>
      <c r="T26" s="9"/>
      <c r="U26" s="8"/>
      <c r="V26" s="8"/>
      <c r="W26" s="8"/>
      <c r="X26" s="9"/>
    </row>
    <row r="27" spans="2:24" ht="10.15" customHeight="1" thickBot="1" x14ac:dyDescent="0.25"/>
    <row r="28" spans="2:24" ht="15" customHeight="1" thickBot="1" x14ac:dyDescent="0.25">
      <c r="B28" s="4" t="s">
        <v>7</v>
      </c>
      <c r="C28" s="98" t="s">
        <v>6</v>
      </c>
      <c r="D28" s="99"/>
      <c r="F28" s="98" t="s">
        <v>5</v>
      </c>
      <c r="G28" s="99"/>
      <c r="I28" s="98" t="s">
        <v>4</v>
      </c>
      <c r="J28" s="99"/>
    </row>
    <row r="29" spans="2:24" ht="15" customHeight="1" x14ac:dyDescent="0.2">
      <c r="B29" s="24" t="s">
        <v>184</v>
      </c>
      <c r="C29" s="6" t="s">
        <v>3</v>
      </c>
      <c r="D29" s="25">
        <v>39552</v>
      </c>
      <c r="F29" s="6" t="s">
        <v>3</v>
      </c>
      <c r="G29" s="25">
        <f>+D29</f>
        <v>39552</v>
      </c>
      <c r="I29" s="6" t="s">
        <v>3</v>
      </c>
      <c r="J29" s="25">
        <f>G29</f>
        <v>39552</v>
      </c>
      <c r="M29" s="8"/>
      <c r="N29" s="8"/>
      <c r="O29" s="8"/>
      <c r="P29" s="9"/>
      <c r="Q29" s="8"/>
      <c r="R29" s="8"/>
      <c r="S29" s="10"/>
      <c r="T29" s="9"/>
      <c r="U29" s="8"/>
      <c r="V29" s="8"/>
      <c r="W29" s="8"/>
      <c r="X29" s="9"/>
    </row>
    <row r="30" spans="2:24" ht="15" customHeight="1" x14ac:dyDescent="0.2">
      <c r="C30" s="11" t="s">
        <v>2</v>
      </c>
      <c r="D30" s="12">
        <f>+D18</f>
        <v>15561.66</v>
      </c>
      <c r="F30" s="11" t="s">
        <v>2</v>
      </c>
      <c r="G30" s="12">
        <f>+D18</f>
        <v>15561.66</v>
      </c>
      <c r="I30" s="11" t="s">
        <v>2</v>
      </c>
      <c r="J30" s="12">
        <f>+D18</f>
        <v>15561.66</v>
      </c>
      <c r="M30" s="8"/>
      <c r="N30" s="8"/>
      <c r="O30" s="8"/>
      <c r="P30" s="9"/>
      <c r="Q30" s="8"/>
      <c r="R30" s="8"/>
      <c r="S30" s="10"/>
      <c r="T30" s="9"/>
      <c r="U30" s="8"/>
      <c r="V30" s="8"/>
      <c r="W30" s="8"/>
      <c r="X30" s="9"/>
    </row>
    <row r="31" spans="2:24" ht="15" customHeight="1" x14ac:dyDescent="0.2">
      <c r="C31" s="11" t="s">
        <v>1</v>
      </c>
      <c r="D31" s="12">
        <f>'FY2017 Rates Operating Details'!D35+'FY2017 Rates Operating Details'!D36</f>
        <v>37276.125615999998</v>
      </c>
      <c r="F31" s="11" t="s">
        <v>1</v>
      </c>
      <c r="G31" s="12">
        <f>'FY2017 Rates Operating Details'!G35+'FY2017 Rates Operating Details'!G36</f>
        <v>30683.825616000002</v>
      </c>
      <c r="I31" s="11" t="s">
        <v>1</v>
      </c>
      <c r="J31" s="12">
        <f>'FY2017 Rates Operating Details'!J35+'FY2017 Rates Operating Details'!J36</f>
        <v>31715.472496000002</v>
      </c>
      <c r="M31" s="13"/>
      <c r="N31" s="13"/>
      <c r="O31" s="13"/>
      <c r="P31" s="14"/>
      <c r="Q31" s="13"/>
      <c r="R31" s="13"/>
      <c r="S31" s="15"/>
      <c r="T31" s="14"/>
      <c r="U31" s="13"/>
      <c r="V31" s="13"/>
      <c r="W31" s="13"/>
      <c r="X31" s="14"/>
    </row>
    <row r="32" spans="2:24" ht="15" customHeight="1" thickBot="1" x14ac:dyDescent="0.25">
      <c r="C32" s="16" t="s">
        <v>0</v>
      </c>
      <c r="D32" s="17">
        <f>D29+D30+D31</f>
        <v>92389.785616000008</v>
      </c>
      <c r="F32" s="16" t="s">
        <v>0</v>
      </c>
      <c r="G32" s="17">
        <f>G29+G30+G31</f>
        <v>85797.485616000005</v>
      </c>
      <c r="I32" s="16" t="s">
        <v>0</v>
      </c>
      <c r="J32" s="17">
        <f>J29+J30+J31</f>
        <v>86829.132496000006</v>
      </c>
      <c r="M32" s="8"/>
      <c r="N32" s="8"/>
      <c r="O32" s="8"/>
      <c r="P32" s="9"/>
      <c r="Q32" s="8"/>
      <c r="R32" s="8"/>
      <c r="S32" s="8"/>
      <c r="T32" s="9"/>
      <c r="U32" s="8"/>
      <c r="V32" s="8"/>
      <c r="W32" s="8"/>
      <c r="X32" s="9"/>
    </row>
    <row r="33" spans="2:10" ht="10.15" customHeight="1" thickBot="1" x14ac:dyDescent="0.25"/>
    <row r="34" spans="2:10" ht="15" customHeight="1" thickBot="1" x14ac:dyDescent="0.25">
      <c r="B34" s="120" t="s">
        <v>231</v>
      </c>
      <c r="C34" s="121"/>
      <c r="D34" s="121"/>
      <c r="E34" s="121"/>
      <c r="F34" s="121"/>
      <c r="G34" s="121"/>
      <c r="H34" s="121"/>
      <c r="I34" s="121"/>
      <c r="J34" s="122"/>
    </row>
    <row r="35" spans="2:10" ht="10.15" customHeight="1" thickBot="1" x14ac:dyDescent="0.25"/>
    <row r="36" spans="2:10" ht="15" customHeight="1" x14ac:dyDescent="0.2">
      <c r="B36" s="86" t="s">
        <v>203</v>
      </c>
      <c r="C36" s="87"/>
      <c r="D36" s="87"/>
      <c r="E36" s="87"/>
      <c r="F36" s="87"/>
      <c r="G36" s="87"/>
      <c r="H36" s="87"/>
      <c r="I36" s="87"/>
      <c r="J36" s="88"/>
    </row>
    <row r="37" spans="2:10" ht="15" customHeight="1" x14ac:dyDescent="0.2">
      <c r="B37" s="89" t="s">
        <v>204</v>
      </c>
      <c r="C37" s="90"/>
      <c r="D37" s="90"/>
      <c r="E37" s="90"/>
      <c r="F37" s="90"/>
      <c r="G37" s="90"/>
      <c r="H37" s="90"/>
      <c r="I37" s="90"/>
      <c r="J37" s="91"/>
    </row>
    <row r="38" spans="2:10" ht="15" customHeight="1" thickBot="1" x14ac:dyDescent="0.25">
      <c r="B38" s="92" t="s">
        <v>205</v>
      </c>
      <c r="C38" s="93"/>
      <c r="D38" s="93"/>
      <c r="E38" s="93"/>
      <c r="F38" s="93"/>
      <c r="G38" s="93"/>
      <c r="H38" s="93"/>
      <c r="I38" s="93"/>
      <c r="J38" s="94"/>
    </row>
    <row r="39" spans="2:10" ht="10.15" customHeight="1" thickBot="1" x14ac:dyDescent="0.25"/>
    <row r="40" spans="2:10" ht="15" customHeight="1" thickBot="1" x14ac:dyDescent="0.25">
      <c r="B40" s="117" t="s">
        <v>232</v>
      </c>
      <c r="C40" s="118"/>
      <c r="D40" s="118"/>
      <c r="E40" s="118"/>
      <c r="F40" s="118"/>
      <c r="G40" s="118"/>
      <c r="H40" s="118"/>
      <c r="I40" s="118"/>
      <c r="J40" s="119"/>
    </row>
    <row r="41" spans="2:10" ht="15" customHeight="1" x14ac:dyDescent="0.2">
      <c r="B41" s="3"/>
      <c r="C41" s="3"/>
      <c r="D41" s="3"/>
      <c r="E41" s="3"/>
      <c r="F41" s="3"/>
      <c r="G41" s="3"/>
      <c r="H41" s="3"/>
      <c r="I41" s="3"/>
      <c r="J41" s="3"/>
    </row>
    <row r="42" spans="2:10" ht="15" customHeight="1" x14ac:dyDescent="0.2">
      <c r="B42" s="3"/>
      <c r="C42" s="3"/>
      <c r="D42" s="3"/>
      <c r="E42" s="3"/>
      <c r="F42" s="3"/>
      <c r="G42" s="3"/>
      <c r="H42" s="3"/>
      <c r="I42" s="3"/>
      <c r="J42" s="3"/>
    </row>
  </sheetData>
  <sheetProtection algorithmName="SHA-512" hashValue="HCgAqu0Hn3ed2EirX2nkzNUo+5UORhKo22fnua01xQfjo6bmKrBRre2LTLrRVGaxvmrdmJYm8DU02nPJ5mCnug==" saltValue="aNFG0yiW2Kyf5N0dujoR2A==" spinCount="100000" sheet="1" objects="1" scenarios="1"/>
  <mergeCells count="21">
    <mergeCell ref="C4:D4"/>
    <mergeCell ref="F4:G4"/>
    <mergeCell ref="I4:J4"/>
    <mergeCell ref="B2:J2"/>
    <mergeCell ref="C10:D10"/>
    <mergeCell ref="F10:G10"/>
    <mergeCell ref="I10:J10"/>
    <mergeCell ref="C16:D16"/>
    <mergeCell ref="F16:G16"/>
    <mergeCell ref="I16:J16"/>
    <mergeCell ref="B36:J36"/>
    <mergeCell ref="B37:J37"/>
    <mergeCell ref="B38:J38"/>
    <mergeCell ref="B40:J40"/>
    <mergeCell ref="C22:D22"/>
    <mergeCell ref="F22:G22"/>
    <mergeCell ref="I22:J22"/>
    <mergeCell ref="B34:J34"/>
    <mergeCell ref="C28:D28"/>
    <mergeCell ref="F28:G28"/>
    <mergeCell ref="I28:J28"/>
  </mergeCells>
  <pageMargins left="0.7" right="0.7" top="0.5" bottom="0.5" header="0.3" footer="0.3"/>
  <pageSetup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2"/>
  <sheetViews>
    <sheetView workbookViewId="0">
      <selection sqref="A1:XFD1048576"/>
    </sheetView>
  </sheetViews>
  <sheetFormatPr defaultColWidth="8.85546875" defaultRowHeight="15" x14ac:dyDescent="0.25"/>
  <cols>
    <col min="1" max="1" width="11.28515625" style="28" bestFit="1" customWidth="1"/>
    <col min="2" max="2" width="8.85546875" style="28"/>
    <col min="3" max="3" width="14.140625" style="31" bestFit="1" customWidth="1"/>
    <col min="4" max="4" width="12.28515625" style="31" customWidth="1"/>
    <col min="5" max="5" width="13.7109375" style="28" bestFit="1" customWidth="1"/>
    <col min="6" max="6" width="14.42578125" style="28" bestFit="1" customWidth="1"/>
    <col min="7" max="7" width="12.28515625" style="28" customWidth="1"/>
    <col min="8" max="8" width="21.7109375" style="28" bestFit="1" customWidth="1"/>
    <col min="9" max="9" width="13.5703125" style="28" bestFit="1" customWidth="1"/>
    <col min="10" max="10" width="21.7109375" style="28" bestFit="1" customWidth="1"/>
    <col min="11" max="11" width="13.5703125" style="28" bestFit="1" customWidth="1"/>
    <col min="12" max="12" width="8.85546875" style="28"/>
    <col min="13" max="13" width="12.7109375" style="28" bestFit="1" customWidth="1"/>
    <col min="14" max="14" width="7.5703125" style="34" bestFit="1" customWidth="1"/>
    <col min="15" max="15" width="5.5703125" style="34" bestFit="1" customWidth="1"/>
    <col min="16" max="16" width="10.140625" style="28" bestFit="1" customWidth="1"/>
    <col min="17" max="17" width="10" style="28" customWidth="1"/>
    <col min="18" max="18" width="13.140625" style="28" bestFit="1" customWidth="1"/>
    <col min="19" max="19" width="13.140625" style="28" customWidth="1"/>
    <col min="20" max="16384" width="8.85546875" style="28"/>
  </cols>
  <sheetData>
    <row r="1" spans="1:19" x14ac:dyDescent="0.25">
      <c r="A1" s="27" t="s">
        <v>173</v>
      </c>
      <c r="C1" s="29" t="s">
        <v>24</v>
      </c>
      <c r="D1" s="29" t="s">
        <v>174</v>
      </c>
      <c r="F1" s="29" t="s">
        <v>211</v>
      </c>
      <c r="G1" s="29"/>
      <c r="H1" s="27" t="s">
        <v>212</v>
      </c>
      <c r="I1" s="27" t="s">
        <v>214</v>
      </c>
      <c r="J1" s="29" t="s">
        <v>194</v>
      </c>
      <c r="K1" s="27" t="s">
        <v>213</v>
      </c>
      <c r="M1" s="27" t="s">
        <v>185</v>
      </c>
      <c r="N1" s="30" t="s">
        <v>186</v>
      </c>
      <c r="O1" s="30" t="s">
        <v>187</v>
      </c>
      <c r="P1" s="27" t="s">
        <v>188</v>
      </c>
      <c r="Q1" s="27"/>
      <c r="R1" s="27" t="s">
        <v>199</v>
      </c>
      <c r="S1" s="27" t="s">
        <v>200</v>
      </c>
    </row>
    <row r="2" spans="1:19" x14ac:dyDescent="0.25">
      <c r="A2" s="28" t="s">
        <v>8</v>
      </c>
      <c r="C2" s="31" t="s">
        <v>131</v>
      </c>
      <c r="D2" s="31" t="s">
        <v>171</v>
      </c>
      <c r="F2" s="31" t="s">
        <v>201</v>
      </c>
      <c r="G2" s="31"/>
      <c r="H2" s="31" t="s">
        <v>201</v>
      </c>
      <c r="I2" s="32">
        <v>15561.66</v>
      </c>
      <c r="J2" s="31" t="s">
        <v>201</v>
      </c>
      <c r="K2" s="32">
        <v>13611.17</v>
      </c>
      <c r="M2" s="32">
        <v>13611.17</v>
      </c>
      <c r="N2" s="33">
        <v>0</v>
      </c>
      <c r="O2" s="34">
        <v>0</v>
      </c>
      <c r="P2" s="35">
        <v>0</v>
      </c>
      <c r="Q2" s="35"/>
      <c r="R2" s="35" t="s">
        <v>190</v>
      </c>
      <c r="S2" s="35" t="s">
        <v>189</v>
      </c>
    </row>
    <row r="3" spans="1:19" x14ac:dyDescent="0.25">
      <c r="A3" s="28" t="s">
        <v>9</v>
      </c>
      <c r="C3" s="31" t="s">
        <v>139</v>
      </c>
      <c r="D3" s="31" t="s">
        <v>171</v>
      </c>
      <c r="F3" s="28" t="s">
        <v>177</v>
      </c>
      <c r="H3" s="28" t="s">
        <v>177</v>
      </c>
      <c r="I3" s="35">
        <v>21029.27</v>
      </c>
      <c r="J3" s="28" t="s">
        <v>177</v>
      </c>
      <c r="K3" s="35">
        <v>20416.77</v>
      </c>
      <c r="M3" s="35">
        <v>20416.77</v>
      </c>
      <c r="N3" s="34">
        <v>0.03</v>
      </c>
      <c r="O3" s="34">
        <v>0</v>
      </c>
      <c r="P3" s="35">
        <v>0</v>
      </c>
      <c r="Q3" s="35"/>
      <c r="R3" s="35" t="s">
        <v>191</v>
      </c>
      <c r="S3" s="35" t="s">
        <v>195</v>
      </c>
    </row>
    <row r="4" spans="1:19" x14ac:dyDescent="0.25">
      <c r="C4" s="31" t="s">
        <v>153</v>
      </c>
      <c r="D4" s="31" t="s">
        <v>171</v>
      </c>
      <c r="F4" s="28" t="s">
        <v>221</v>
      </c>
      <c r="H4" s="28" t="s">
        <v>221</v>
      </c>
      <c r="I4" s="35">
        <v>26780</v>
      </c>
      <c r="J4" s="28" t="s">
        <v>221</v>
      </c>
      <c r="K4" s="35">
        <v>24739.71</v>
      </c>
      <c r="M4" s="35">
        <v>20416.77</v>
      </c>
      <c r="N4" s="34">
        <v>0.03</v>
      </c>
      <c r="O4" s="34">
        <v>2</v>
      </c>
      <c r="P4" s="35">
        <f>ROUND(((P3+M4)*N4)+P3,2)</f>
        <v>612.5</v>
      </c>
      <c r="Q4" s="35"/>
      <c r="R4" s="35" t="s">
        <v>192</v>
      </c>
      <c r="S4" s="35" t="s">
        <v>196</v>
      </c>
    </row>
    <row r="5" spans="1:19" x14ac:dyDescent="0.25">
      <c r="C5" s="31" t="s">
        <v>150</v>
      </c>
      <c r="D5" s="31" t="s">
        <v>171</v>
      </c>
      <c r="F5" s="28" t="s">
        <v>215</v>
      </c>
      <c r="H5" s="28" t="s">
        <v>215</v>
      </c>
      <c r="I5" s="35">
        <v>35118.35</v>
      </c>
      <c r="J5" s="28" t="s">
        <v>215</v>
      </c>
      <c r="K5" s="35">
        <v>34095.5</v>
      </c>
      <c r="M5" s="35">
        <v>20416.77</v>
      </c>
      <c r="N5" s="34">
        <v>0.03</v>
      </c>
      <c r="O5" s="34">
        <v>4</v>
      </c>
      <c r="P5" s="35">
        <f>ROUND(((P4+M5)*N5)+P4,2)</f>
        <v>1243.3800000000001</v>
      </c>
      <c r="Q5" s="35"/>
      <c r="R5" s="35" t="s">
        <v>193</v>
      </c>
      <c r="S5" s="35" t="s">
        <v>197</v>
      </c>
    </row>
    <row r="6" spans="1:19" x14ac:dyDescent="0.25">
      <c r="C6" s="31" t="s">
        <v>52</v>
      </c>
      <c r="D6" s="31" t="s">
        <v>171</v>
      </c>
      <c r="F6" s="28" t="s">
        <v>216</v>
      </c>
      <c r="H6" s="28" t="s">
        <v>216</v>
      </c>
      <c r="I6" s="35">
        <v>39552</v>
      </c>
      <c r="J6" s="28" t="s">
        <v>216</v>
      </c>
      <c r="K6" s="35">
        <v>34095.5</v>
      </c>
      <c r="M6" s="35">
        <v>20416.77</v>
      </c>
      <c r="N6" s="34">
        <v>0.03</v>
      </c>
      <c r="O6" s="34">
        <v>6</v>
      </c>
      <c r="P6" s="35">
        <f t="shared" ref="P6:P13" si="0">ROUND(((P5+M6)*N6)+P5,2)</f>
        <v>1893.18</v>
      </c>
      <c r="Q6" s="35"/>
      <c r="R6" s="35" t="s">
        <v>194</v>
      </c>
      <c r="S6" s="35" t="s">
        <v>198</v>
      </c>
    </row>
    <row r="7" spans="1:19" x14ac:dyDescent="0.25">
      <c r="C7" s="31" t="s">
        <v>82</v>
      </c>
      <c r="D7" s="31" t="s">
        <v>171</v>
      </c>
      <c r="M7" s="35">
        <v>20416.77</v>
      </c>
      <c r="N7" s="34">
        <v>0.03</v>
      </c>
      <c r="O7" s="34">
        <v>8</v>
      </c>
      <c r="P7" s="35">
        <f t="shared" si="0"/>
        <v>2562.48</v>
      </c>
      <c r="Q7" s="35"/>
    </row>
    <row r="8" spans="1:19" x14ac:dyDescent="0.25">
      <c r="C8" s="31" t="s">
        <v>78</v>
      </c>
      <c r="D8" s="31" t="s">
        <v>171</v>
      </c>
      <c r="M8" s="35">
        <v>20416.77</v>
      </c>
      <c r="N8" s="34">
        <v>0.03</v>
      </c>
      <c r="O8" s="34">
        <v>10</v>
      </c>
      <c r="P8" s="35">
        <f t="shared" si="0"/>
        <v>3251.86</v>
      </c>
      <c r="Q8" s="35"/>
    </row>
    <row r="9" spans="1:19" x14ac:dyDescent="0.25">
      <c r="C9" s="31" t="s">
        <v>32</v>
      </c>
      <c r="D9" s="31" t="s">
        <v>171</v>
      </c>
      <c r="M9" s="35">
        <v>20416.77</v>
      </c>
      <c r="N9" s="34">
        <v>0.03</v>
      </c>
      <c r="O9" s="34">
        <v>12</v>
      </c>
      <c r="P9" s="35">
        <f t="shared" si="0"/>
        <v>3961.92</v>
      </c>
      <c r="Q9" s="35"/>
    </row>
    <row r="10" spans="1:19" x14ac:dyDescent="0.25">
      <c r="C10" s="31" t="s">
        <v>135</v>
      </c>
      <c r="D10" s="31" t="s">
        <v>171</v>
      </c>
      <c r="M10" s="35">
        <v>20416.77</v>
      </c>
      <c r="N10" s="34">
        <v>0.03</v>
      </c>
      <c r="O10" s="34">
        <v>14</v>
      </c>
      <c r="P10" s="35">
        <f t="shared" si="0"/>
        <v>4693.28</v>
      </c>
      <c r="Q10" s="35"/>
    </row>
    <row r="11" spans="1:19" x14ac:dyDescent="0.25">
      <c r="C11" s="31" t="s">
        <v>71</v>
      </c>
      <c r="D11" s="31" t="s">
        <v>171</v>
      </c>
      <c r="M11" s="35">
        <v>20416.77</v>
      </c>
      <c r="N11" s="34">
        <v>0.03</v>
      </c>
      <c r="O11" s="34">
        <v>16</v>
      </c>
      <c r="P11" s="35">
        <f t="shared" si="0"/>
        <v>5446.58</v>
      </c>
      <c r="Q11" s="35"/>
    </row>
    <row r="12" spans="1:19" x14ac:dyDescent="0.25">
      <c r="C12" s="31" t="s">
        <v>25</v>
      </c>
      <c r="D12" s="31" t="s">
        <v>171</v>
      </c>
      <c r="M12" s="35">
        <v>20416.77</v>
      </c>
      <c r="N12" s="34">
        <v>0.03</v>
      </c>
      <c r="O12" s="34">
        <v>18</v>
      </c>
      <c r="P12" s="35">
        <f t="shared" si="0"/>
        <v>6222.48</v>
      </c>
      <c r="Q12" s="35"/>
    </row>
    <row r="13" spans="1:19" x14ac:dyDescent="0.25">
      <c r="C13" s="31" t="s">
        <v>143</v>
      </c>
      <c r="D13" s="31" t="s">
        <v>171</v>
      </c>
      <c r="M13" s="35">
        <v>20416.77</v>
      </c>
      <c r="N13" s="34">
        <v>0.03</v>
      </c>
      <c r="O13" s="34">
        <v>20</v>
      </c>
      <c r="P13" s="35">
        <f t="shared" si="0"/>
        <v>7021.66</v>
      </c>
      <c r="Q13" s="35"/>
    </row>
    <row r="14" spans="1:19" x14ac:dyDescent="0.25">
      <c r="C14" s="31" t="s">
        <v>118</v>
      </c>
      <c r="D14" s="31" t="s">
        <v>171</v>
      </c>
      <c r="M14" s="35">
        <v>24739.71</v>
      </c>
      <c r="N14" s="34">
        <v>0.03</v>
      </c>
      <c r="O14" s="34">
        <v>0</v>
      </c>
      <c r="P14" s="35">
        <v>0</v>
      </c>
      <c r="Q14" s="35"/>
    </row>
    <row r="15" spans="1:19" x14ac:dyDescent="0.25">
      <c r="C15" s="31" t="s">
        <v>58</v>
      </c>
      <c r="D15" s="31" t="s">
        <v>171</v>
      </c>
      <c r="M15" s="35">
        <v>24739.71</v>
      </c>
      <c r="N15" s="34">
        <v>0.03</v>
      </c>
      <c r="O15" s="34">
        <v>2</v>
      </c>
      <c r="P15" s="35">
        <f>ROUND(((P14+M15)*N15)+P14,2)</f>
        <v>742.19</v>
      </c>
      <c r="Q15" s="35"/>
    </row>
    <row r="16" spans="1:19" x14ac:dyDescent="0.25">
      <c r="C16" s="31" t="s">
        <v>79</v>
      </c>
      <c r="D16" s="31" t="s">
        <v>171</v>
      </c>
      <c r="M16" s="35">
        <v>24739.71</v>
      </c>
      <c r="N16" s="34">
        <v>0.03</v>
      </c>
      <c r="O16" s="34">
        <v>4</v>
      </c>
      <c r="P16" s="35">
        <f t="shared" ref="P16:P24" si="1">ROUND(((P15+M16)*N16)+P15,2)</f>
        <v>1506.65</v>
      </c>
      <c r="Q16" s="35"/>
    </row>
    <row r="17" spans="3:17" x14ac:dyDescent="0.25">
      <c r="C17" s="31" t="s">
        <v>39</v>
      </c>
      <c r="D17" s="31" t="s">
        <v>171</v>
      </c>
      <c r="M17" s="35">
        <v>24739.71</v>
      </c>
      <c r="N17" s="34">
        <v>0.03</v>
      </c>
      <c r="O17" s="34">
        <v>6</v>
      </c>
      <c r="P17" s="35">
        <f t="shared" si="1"/>
        <v>2294.04</v>
      </c>
      <c r="Q17" s="35"/>
    </row>
    <row r="18" spans="3:17" x14ac:dyDescent="0.25">
      <c r="C18" s="31" t="s">
        <v>114</v>
      </c>
      <c r="D18" s="31" t="s">
        <v>171</v>
      </c>
      <c r="M18" s="35">
        <v>24739.71</v>
      </c>
      <c r="N18" s="34">
        <v>0.03</v>
      </c>
      <c r="O18" s="34">
        <v>8</v>
      </c>
      <c r="P18" s="35">
        <f t="shared" si="1"/>
        <v>3105.05</v>
      </c>
      <c r="Q18" s="35"/>
    </row>
    <row r="19" spans="3:17" x14ac:dyDescent="0.25">
      <c r="C19" s="31" t="s">
        <v>72</v>
      </c>
      <c r="D19" s="31" t="s">
        <v>171</v>
      </c>
      <c r="M19" s="35">
        <v>24739.71</v>
      </c>
      <c r="N19" s="34">
        <v>0.03</v>
      </c>
      <c r="O19" s="34">
        <v>10</v>
      </c>
      <c r="P19" s="35">
        <f t="shared" si="1"/>
        <v>3940.39</v>
      </c>
      <c r="Q19" s="35"/>
    </row>
    <row r="20" spans="3:17" x14ac:dyDescent="0.25">
      <c r="C20" s="31" t="s">
        <v>168</v>
      </c>
      <c r="D20" s="31" t="s">
        <v>171</v>
      </c>
      <c r="M20" s="35">
        <v>24739.71</v>
      </c>
      <c r="N20" s="34">
        <v>0.03</v>
      </c>
      <c r="O20" s="34">
        <v>12</v>
      </c>
      <c r="P20" s="35">
        <f t="shared" si="1"/>
        <v>4800.79</v>
      </c>
      <c r="Q20" s="35"/>
    </row>
    <row r="21" spans="3:17" x14ac:dyDescent="0.25">
      <c r="C21" s="31" t="s">
        <v>10</v>
      </c>
      <c r="D21" s="31" t="s">
        <v>170</v>
      </c>
      <c r="M21" s="35">
        <v>24739.71</v>
      </c>
      <c r="N21" s="34">
        <v>0.03</v>
      </c>
      <c r="O21" s="34">
        <v>14</v>
      </c>
      <c r="P21" s="35">
        <f t="shared" si="1"/>
        <v>5687.01</v>
      </c>
      <c r="Q21" s="35"/>
    </row>
    <row r="22" spans="3:17" x14ac:dyDescent="0.25">
      <c r="C22" s="31" t="s">
        <v>127</v>
      </c>
      <c r="D22" s="31" t="s">
        <v>171</v>
      </c>
      <c r="M22" s="35">
        <v>24739.71</v>
      </c>
      <c r="N22" s="34">
        <v>0.03</v>
      </c>
      <c r="O22" s="34">
        <v>16</v>
      </c>
      <c r="P22" s="35">
        <f t="shared" si="1"/>
        <v>6599.81</v>
      </c>
      <c r="Q22" s="35"/>
    </row>
    <row r="23" spans="3:17" x14ac:dyDescent="0.25">
      <c r="C23" s="31" t="s">
        <v>50</v>
      </c>
      <c r="D23" s="31" t="s">
        <v>171</v>
      </c>
      <c r="M23" s="35">
        <v>24739.71</v>
      </c>
      <c r="N23" s="34">
        <v>0.03</v>
      </c>
      <c r="O23" s="34">
        <v>18</v>
      </c>
      <c r="P23" s="35">
        <f t="shared" si="1"/>
        <v>7540</v>
      </c>
      <c r="Q23" s="35"/>
    </row>
    <row r="24" spans="3:17" x14ac:dyDescent="0.25">
      <c r="C24" s="31" t="s">
        <v>47</v>
      </c>
      <c r="D24" s="31" t="s">
        <v>171</v>
      </c>
      <c r="M24" s="35">
        <v>24739.71</v>
      </c>
      <c r="N24" s="34">
        <v>0.03</v>
      </c>
      <c r="O24" s="34">
        <v>20</v>
      </c>
      <c r="P24" s="35">
        <f t="shared" si="1"/>
        <v>8508.39</v>
      </c>
      <c r="Q24" s="35"/>
    </row>
    <row r="25" spans="3:17" x14ac:dyDescent="0.25">
      <c r="C25" s="31" t="s">
        <v>164</v>
      </c>
      <c r="D25" s="31" t="s">
        <v>171</v>
      </c>
      <c r="M25" s="35">
        <v>34095.5</v>
      </c>
      <c r="N25" s="34">
        <v>0.03</v>
      </c>
      <c r="O25" s="34">
        <v>0</v>
      </c>
      <c r="P25" s="35">
        <v>0</v>
      </c>
      <c r="Q25" s="35"/>
    </row>
    <row r="26" spans="3:17" x14ac:dyDescent="0.25">
      <c r="C26" s="31" t="s">
        <v>34</v>
      </c>
      <c r="D26" s="31" t="s">
        <v>171</v>
      </c>
      <c r="M26" s="35">
        <v>34095.5</v>
      </c>
      <c r="N26" s="34">
        <v>0.03</v>
      </c>
      <c r="O26" s="34">
        <v>2</v>
      </c>
      <c r="P26" s="35">
        <f>ROUND(((P25+M26)*N26)+P25,2)</f>
        <v>1022.87</v>
      </c>
      <c r="Q26" s="35"/>
    </row>
    <row r="27" spans="3:17" x14ac:dyDescent="0.25">
      <c r="C27" s="31" t="s">
        <v>28</v>
      </c>
      <c r="D27" s="31" t="s">
        <v>171</v>
      </c>
      <c r="M27" s="35">
        <v>34095.5</v>
      </c>
      <c r="N27" s="34">
        <v>0.03</v>
      </c>
      <c r="O27" s="34">
        <v>4</v>
      </c>
      <c r="P27" s="35">
        <f t="shared" ref="P27:P35" si="2">ROUND(((P26+M27)*N27)+P26,2)</f>
        <v>2076.42</v>
      </c>
      <c r="Q27" s="35"/>
    </row>
    <row r="28" spans="3:17" x14ac:dyDescent="0.25">
      <c r="C28" s="31" t="s">
        <v>73</v>
      </c>
      <c r="D28" s="31" t="s">
        <v>171</v>
      </c>
      <c r="M28" s="35">
        <v>34095.5</v>
      </c>
      <c r="N28" s="34">
        <v>0.03</v>
      </c>
      <c r="O28" s="34">
        <v>6</v>
      </c>
      <c r="P28" s="35">
        <f t="shared" si="2"/>
        <v>3161.58</v>
      </c>
      <c r="Q28" s="35"/>
    </row>
    <row r="29" spans="3:17" x14ac:dyDescent="0.25">
      <c r="C29" s="31" t="s">
        <v>11</v>
      </c>
      <c r="D29" s="31" t="s">
        <v>170</v>
      </c>
      <c r="M29" s="35">
        <v>34095.5</v>
      </c>
      <c r="N29" s="34">
        <v>0.03</v>
      </c>
      <c r="O29" s="34">
        <v>8</v>
      </c>
      <c r="P29" s="35">
        <f t="shared" si="2"/>
        <v>4279.29</v>
      </c>
      <c r="Q29" s="35"/>
    </row>
    <row r="30" spans="3:17" x14ac:dyDescent="0.25">
      <c r="C30" s="31" t="s">
        <v>36</v>
      </c>
      <c r="D30" s="31" t="s">
        <v>171</v>
      </c>
      <c r="M30" s="35">
        <v>34095.5</v>
      </c>
      <c r="N30" s="34">
        <v>0.03</v>
      </c>
      <c r="O30" s="34">
        <v>10</v>
      </c>
      <c r="P30" s="35">
        <f t="shared" si="2"/>
        <v>5430.53</v>
      </c>
      <c r="Q30" s="35"/>
    </row>
    <row r="31" spans="3:17" x14ac:dyDescent="0.25">
      <c r="C31" s="31" t="s">
        <v>156</v>
      </c>
      <c r="D31" s="31" t="s">
        <v>171</v>
      </c>
      <c r="M31" s="35">
        <v>34095.5</v>
      </c>
      <c r="N31" s="34">
        <v>0.03</v>
      </c>
      <c r="O31" s="34">
        <v>12</v>
      </c>
      <c r="P31" s="35">
        <f t="shared" si="2"/>
        <v>6616.31</v>
      </c>
      <c r="Q31" s="35"/>
    </row>
    <row r="32" spans="3:17" x14ac:dyDescent="0.25">
      <c r="C32" s="31" t="s">
        <v>12</v>
      </c>
      <c r="D32" s="31" t="s">
        <v>170</v>
      </c>
      <c r="M32" s="35">
        <v>34095.5</v>
      </c>
      <c r="N32" s="34">
        <v>0.03</v>
      </c>
      <c r="O32" s="34">
        <v>14</v>
      </c>
      <c r="P32" s="35">
        <f t="shared" si="2"/>
        <v>7837.66</v>
      </c>
      <c r="Q32" s="35"/>
    </row>
    <row r="33" spans="3:17" x14ac:dyDescent="0.25">
      <c r="C33" s="31" t="s">
        <v>115</v>
      </c>
      <c r="D33" s="31" t="s">
        <v>171</v>
      </c>
      <c r="M33" s="35">
        <v>34095.5</v>
      </c>
      <c r="N33" s="34">
        <v>0.03</v>
      </c>
      <c r="O33" s="34">
        <v>16</v>
      </c>
      <c r="P33" s="35">
        <f t="shared" si="2"/>
        <v>9095.65</v>
      </c>
      <c r="Q33" s="35"/>
    </row>
    <row r="34" spans="3:17" x14ac:dyDescent="0.25">
      <c r="C34" s="31" t="s">
        <v>13</v>
      </c>
      <c r="D34" s="31" t="s">
        <v>170</v>
      </c>
      <c r="M34" s="35">
        <v>34095.5</v>
      </c>
      <c r="N34" s="34">
        <v>0.03</v>
      </c>
      <c r="O34" s="34">
        <v>18</v>
      </c>
      <c r="P34" s="35">
        <f t="shared" si="2"/>
        <v>10391.379999999999</v>
      </c>
      <c r="Q34" s="35"/>
    </row>
    <row r="35" spans="3:17" x14ac:dyDescent="0.25">
      <c r="C35" s="31" t="s">
        <v>70</v>
      </c>
      <c r="D35" s="31" t="s">
        <v>171</v>
      </c>
      <c r="M35" s="35">
        <v>34095.5</v>
      </c>
      <c r="N35" s="34">
        <v>0.03</v>
      </c>
      <c r="O35" s="34">
        <v>20</v>
      </c>
      <c r="P35" s="35">
        <f t="shared" si="2"/>
        <v>11725.99</v>
      </c>
    </row>
    <row r="36" spans="3:17" x14ac:dyDescent="0.25">
      <c r="C36" s="31" t="s">
        <v>122</v>
      </c>
      <c r="D36" s="31" t="s">
        <v>171</v>
      </c>
    </row>
    <row r="37" spans="3:17" x14ac:dyDescent="0.25">
      <c r="C37" s="31" t="s">
        <v>49</v>
      </c>
      <c r="D37" s="31" t="s">
        <v>171</v>
      </c>
    </row>
    <row r="38" spans="3:17" x14ac:dyDescent="0.25">
      <c r="C38" s="31" t="s">
        <v>132</v>
      </c>
      <c r="D38" s="31" t="s">
        <v>171</v>
      </c>
    </row>
    <row r="39" spans="3:17" x14ac:dyDescent="0.25">
      <c r="C39" s="31" t="s">
        <v>24</v>
      </c>
      <c r="D39" s="31" t="s">
        <v>171</v>
      </c>
    </row>
    <row r="40" spans="3:17" x14ac:dyDescent="0.25">
      <c r="C40" s="31" t="s">
        <v>42</v>
      </c>
      <c r="D40" s="31" t="s">
        <v>171</v>
      </c>
    </row>
    <row r="41" spans="3:17" x14ac:dyDescent="0.25">
      <c r="C41" s="31" t="s">
        <v>125</v>
      </c>
      <c r="D41" s="31" t="s">
        <v>171</v>
      </c>
    </row>
    <row r="42" spans="3:17" x14ac:dyDescent="0.25">
      <c r="C42" s="31" t="s">
        <v>123</v>
      </c>
      <c r="D42" s="31" t="s">
        <v>171</v>
      </c>
    </row>
    <row r="43" spans="3:17" x14ac:dyDescent="0.25">
      <c r="C43" s="31" t="s">
        <v>165</v>
      </c>
      <c r="D43" s="31" t="s">
        <v>171</v>
      </c>
    </row>
    <row r="44" spans="3:17" x14ac:dyDescent="0.25">
      <c r="C44" s="31" t="s">
        <v>80</v>
      </c>
      <c r="D44" s="31" t="s">
        <v>171</v>
      </c>
    </row>
    <row r="45" spans="3:17" x14ac:dyDescent="0.25">
      <c r="C45" s="31" t="s">
        <v>119</v>
      </c>
      <c r="D45" s="31" t="s">
        <v>171</v>
      </c>
    </row>
    <row r="46" spans="3:17" x14ac:dyDescent="0.25">
      <c r="C46" s="31" t="s">
        <v>14</v>
      </c>
      <c r="D46" s="31" t="s">
        <v>170</v>
      </c>
    </row>
    <row r="47" spans="3:17" x14ac:dyDescent="0.25">
      <c r="C47" s="31" t="s">
        <v>76</v>
      </c>
      <c r="D47" s="31" t="s">
        <v>171</v>
      </c>
    </row>
    <row r="48" spans="3:17" x14ac:dyDescent="0.25">
      <c r="C48" s="31" t="s">
        <v>154</v>
      </c>
      <c r="D48" s="31" t="s">
        <v>171</v>
      </c>
    </row>
    <row r="49" spans="3:4" x14ac:dyDescent="0.25">
      <c r="C49" s="31" t="s">
        <v>35</v>
      </c>
      <c r="D49" s="31" t="s">
        <v>171</v>
      </c>
    </row>
    <row r="50" spans="3:4" x14ac:dyDescent="0.25">
      <c r="C50" s="31" t="s">
        <v>15</v>
      </c>
      <c r="D50" s="31" t="s">
        <v>170</v>
      </c>
    </row>
    <row r="51" spans="3:4" x14ac:dyDescent="0.25">
      <c r="C51" s="31" t="s">
        <v>134</v>
      </c>
      <c r="D51" s="31" t="s">
        <v>171</v>
      </c>
    </row>
    <row r="52" spans="3:4" x14ac:dyDescent="0.25">
      <c r="C52" s="31" t="s">
        <v>166</v>
      </c>
      <c r="D52" s="31" t="s">
        <v>171</v>
      </c>
    </row>
    <row r="53" spans="3:4" x14ac:dyDescent="0.25">
      <c r="C53" s="31" t="s">
        <v>54</v>
      </c>
      <c r="D53" s="31" t="s">
        <v>171</v>
      </c>
    </row>
    <row r="54" spans="3:4" x14ac:dyDescent="0.25">
      <c r="C54" s="31" t="s">
        <v>126</v>
      </c>
      <c r="D54" s="31" t="s">
        <v>171</v>
      </c>
    </row>
    <row r="55" spans="3:4" x14ac:dyDescent="0.25">
      <c r="C55" s="31" t="s">
        <v>113</v>
      </c>
      <c r="D55" s="31" t="s">
        <v>171</v>
      </c>
    </row>
    <row r="56" spans="3:4" x14ac:dyDescent="0.25">
      <c r="C56" s="31" t="s">
        <v>157</v>
      </c>
      <c r="D56" s="31" t="s">
        <v>171</v>
      </c>
    </row>
    <row r="57" spans="3:4" x14ac:dyDescent="0.25">
      <c r="C57" s="31" t="s">
        <v>87</v>
      </c>
      <c r="D57" s="31" t="s">
        <v>171</v>
      </c>
    </row>
    <row r="58" spans="3:4" x14ac:dyDescent="0.25">
      <c r="C58" s="31" t="s">
        <v>16</v>
      </c>
      <c r="D58" s="31" t="s">
        <v>170</v>
      </c>
    </row>
    <row r="59" spans="3:4" x14ac:dyDescent="0.25">
      <c r="C59" s="31" t="s">
        <v>86</v>
      </c>
      <c r="D59" s="31" t="s">
        <v>171</v>
      </c>
    </row>
    <row r="60" spans="3:4" x14ac:dyDescent="0.25">
      <c r="C60" s="31" t="s">
        <v>17</v>
      </c>
      <c r="D60" s="31" t="s">
        <v>170</v>
      </c>
    </row>
    <row r="61" spans="3:4" x14ac:dyDescent="0.25">
      <c r="C61" s="31" t="s">
        <v>56</v>
      </c>
      <c r="D61" s="31" t="s">
        <v>171</v>
      </c>
    </row>
    <row r="62" spans="3:4" x14ac:dyDescent="0.25">
      <c r="C62" s="31" t="s">
        <v>18</v>
      </c>
      <c r="D62" s="31" t="s">
        <v>170</v>
      </c>
    </row>
    <row r="63" spans="3:4" x14ac:dyDescent="0.25">
      <c r="C63" s="31" t="s">
        <v>89</v>
      </c>
      <c r="D63" s="31" t="s">
        <v>171</v>
      </c>
    </row>
    <row r="64" spans="3:4" x14ac:dyDescent="0.25">
      <c r="C64" s="31" t="s">
        <v>128</v>
      </c>
      <c r="D64" s="31" t="s">
        <v>171</v>
      </c>
    </row>
    <row r="65" spans="3:4" x14ac:dyDescent="0.25">
      <c r="C65" s="31" t="s">
        <v>48</v>
      </c>
      <c r="D65" s="31" t="s">
        <v>171</v>
      </c>
    </row>
    <row r="66" spans="3:4" x14ac:dyDescent="0.25">
      <c r="C66" s="31" t="s">
        <v>75</v>
      </c>
      <c r="D66" s="31" t="s">
        <v>171</v>
      </c>
    </row>
    <row r="67" spans="3:4" x14ac:dyDescent="0.25">
      <c r="C67" s="31" t="s">
        <v>145</v>
      </c>
      <c r="D67" s="31" t="s">
        <v>171</v>
      </c>
    </row>
    <row r="68" spans="3:4" x14ac:dyDescent="0.25">
      <c r="C68" s="31" t="s">
        <v>103</v>
      </c>
      <c r="D68" s="31" t="s">
        <v>171</v>
      </c>
    </row>
    <row r="69" spans="3:4" x14ac:dyDescent="0.25">
      <c r="C69" s="31" t="s">
        <v>19</v>
      </c>
      <c r="D69" s="31" t="s">
        <v>170</v>
      </c>
    </row>
    <row r="70" spans="3:4" x14ac:dyDescent="0.25">
      <c r="C70" s="31" t="s">
        <v>37</v>
      </c>
      <c r="D70" s="31" t="s">
        <v>171</v>
      </c>
    </row>
    <row r="71" spans="3:4" x14ac:dyDescent="0.25">
      <c r="C71" s="31" t="s">
        <v>20</v>
      </c>
      <c r="D71" s="31" t="s">
        <v>170</v>
      </c>
    </row>
    <row r="72" spans="3:4" x14ac:dyDescent="0.25">
      <c r="C72" s="31" t="s">
        <v>110</v>
      </c>
      <c r="D72" s="31" t="s">
        <v>171</v>
      </c>
    </row>
    <row r="73" spans="3:4" x14ac:dyDescent="0.25">
      <c r="C73" s="31" t="s">
        <v>91</v>
      </c>
      <c r="D73" s="31" t="s">
        <v>171</v>
      </c>
    </row>
    <row r="74" spans="3:4" x14ac:dyDescent="0.25">
      <c r="C74" s="31" t="s">
        <v>140</v>
      </c>
      <c r="D74" s="31" t="s">
        <v>171</v>
      </c>
    </row>
    <row r="75" spans="3:4" x14ac:dyDescent="0.25">
      <c r="C75" s="31" t="s">
        <v>68</v>
      </c>
      <c r="D75" s="31" t="s">
        <v>171</v>
      </c>
    </row>
    <row r="76" spans="3:4" x14ac:dyDescent="0.25">
      <c r="C76" s="31" t="s">
        <v>149</v>
      </c>
      <c r="D76" s="31" t="s">
        <v>171</v>
      </c>
    </row>
    <row r="77" spans="3:4" x14ac:dyDescent="0.25">
      <c r="C77" s="31" t="s">
        <v>21</v>
      </c>
      <c r="D77" s="31" t="s">
        <v>170</v>
      </c>
    </row>
    <row r="78" spans="3:4" x14ac:dyDescent="0.25">
      <c r="C78" s="31" t="s">
        <v>51</v>
      </c>
      <c r="D78" s="31" t="s">
        <v>171</v>
      </c>
    </row>
    <row r="79" spans="3:4" x14ac:dyDescent="0.25">
      <c r="C79" s="31" t="s">
        <v>147</v>
      </c>
      <c r="D79" s="31" t="s">
        <v>171</v>
      </c>
    </row>
    <row r="80" spans="3:4" x14ac:dyDescent="0.25">
      <c r="C80" s="31" t="s">
        <v>81</v>
      </c>
      <c r="D80" s="31" t="s">
        <v>171</v>
      </c>
    </row>
    <row r="81" spans="3:4" x14ac:dyDescent="0.25">
      <c r="C81" s="31" t="s">
        <v>158</v>
      </c>
      <c r="D81" s="31" t="s">
        <v>171</v>
      </c>
    </row>
    <row r="82" spans="3:4" x14ac:dyDescent="0.25">
      <c r="C82" s="31" t="s">
        <v>97</v>
      </c>
      <c r="D82" s="31" t="s">
        <v>171</v>
      </c>
    </row>
    <row r="83" spans="3:4" x14ac:dyDescent="0.25">
      <c r="C83" s="31" t="s">
        <v>109</v>
      </c>
      <c r="D83" s="31" t="s">
        <v>171</v>
      </c>
    </row>
    <row r="84" spans="3:4" x14ac:dyDescent="0.25">
      <c r="C84" s="31" t="s">
        <v>159</v>
      </c>
      <c r="D84" s="31" t="s">
        <v>171</v>
      </c>
    </row>
    <row r="85" spans="3:4" x14ac:dyDescent="0.25">
      <c r="C85" s="31" t="s">
        <v>142</v>
      </c>
      <c r="D85" s="31" t="s">
        <v>171</v>
      </c>
    </row>
    <row r="86" spans="3:4" x14ac:dyDescent="0.25">
      <c r="C86" s="31" t="s">
        <v>57</v>
      </c>
      <c r="D86" s="31" t="s">
        <v>171</v>
      </c>
    </row>
    <row r="87" spans="3:4" x14ac:dyDescent="0.25">
      <c r="C87" s="31" t="s">
        <v>112</v>
      </c>
      <c r="D87" s="31" t="s">
        <v>171</v>
      </c>
    </row>
    <row r="88" spans="3:4" x14ac:dyDescent="0.25">
      <c r="C88" s="31" t="s">
        <v>108</v>
      </c>
      <c r="D88" s="31" t="s">
        <v>171</v>
      </c>
    </row>
    <row r="89" spans="3:4" x14ac:dyDescent="0.25">
      <c r="C89" s="31" t="s">
        <v>93</v>
      </c>
      <c r="D89" s="31" t="s">
        <v>171</v>
      </c>
    </row>
    <row r="90" spans="3:4" x14ac:dyDescent="0.25">
      <c r="C90" s="31" t="s">
        <v>92</v>
      </c>
      <c r="D90" s="31" t="s">
        <v>171</v>
      </c>
    </row>
    <row r="91" spans="3:4" x14ac:dyDescent="0.25">
      <c r="C91" s="31" t="s">
        <v>33</v>
      </c>
      <c r="D91" s="31" t="s">
        <v>171</v>
      </c>
    </row>
    <row r="92" spans="3:4" x14ac:dyDescent="0.25">
      <c r="C92" s="31" t="s">
        <v>162</v>
      </c>
      <c r="D92" s="31" t="s">
        <v>171</v>
      </c>
    </row>
    <row r="93" spans="3:4" x14ac:dyDescent="0.25">
      <c r="C93" s="31" t="s">
        <v>117</v>
      </c>
      <c r="D93" s="31" t="s">
        <v>171</v>
      </c>
    </row>
    <row r="94" spans="3:4" x14ac:dyDescent="0.25">
      <c r="C94" s="31" t="s">
        <v>31</v>
      </c>
      <c r="D94" s="31" t="s">
        <v>171</v>
      </c>
    </row>
    <row r="95" spans="3:4" x14ac:dyDescent="0.25">
      <c r="C95" s="31" t="s">
        <v>44</v>
      </c>
      <c r="D95" s="31" t="s">
        <v>171</v>
      </c>
    </row>
    <row r="96" spans="3:4" x14ac:dyDescent="0.25">
      <c r="C96" s="31" t="s">
        <v>155</v>
      </c>
      <c r="D96" s="31" t="s">
        <v>171</v>
      </c>
    </row>
    <row r="97" spans="3:4" x14ac:dyDescent="0.25">
      <c r="C97" s="31" t="s">
        <v>46</v>
      </c>
      <c r="D97" s="31" t="s">
        <v>171</v>
      </c>
    </row>
    <row r="98" spans="3:4" x14ac:dyDescent="0.25">
      <c r="C98" s="31" t="s">
        <v>137</v>
      </c>
      <c r="D98" s="31" t="s">
        <v>171</v>
      </c>
    </row>
    <row r="99" spans="3:4" x14ac:dyDescent="0.25">
      <c r="C99" s="31" t="s">
        <v>59</v>
      </c>
      <c r="D99" s="31" t="s">
        <v>171</v>
      </c>
    </row>
    <row r="100" spans="3:4" x14ac:dyDescent="0.25">
      <c r="C100" s="31" t="s">
        <v>105</v>
      </c>
      <c r="D100" s="31" t="s">
        <v>171</v>
      </c>
    </row>
    <row r="101" spans="3:4" x14ac:dyDescent="0.25">
      <c r="C101" s="31" t="s">
        <v>121</v>
      </c>
      <c r="D101" s="31" t="s">
        <v>171</v>
      </c>
    </row>
    <row r="102" spans="3:4" x14ac:dyDescent="0.25">
      <c r="C102" s="31" t="s">
        <v>106</v>
      </c>
      <c r="D102" s="31" t="s">
        <v>171</v>
      </c>
    </row>
    <row r="103" spans="3:4" x14ac:dyDescent="0.25">
      <c r="C103" s="31" t="s">
        <v>69</v>
      </c>
      <c r="D103" s="31" t="s">
        <v>171</v>
      </c>
    </row>
    <row r="104" spans="3:4" x14ac:dyDescent="0.25">
      <c r="C104" s="31" t="s">
        <v>133</v>
      </c>
      <c r="D104" s="31" t="s">
        <v>171</v>
      </c>
    </row>
    <row r="105" spans="3:4" x14ac:dyDescent="0.25">
      <c r="C105" s="31" t="s">
        <v>160</v>
      </c>
      <c r="D105" s="31" t="s">
        <v>171</v>
      </c>
    </row>
    <row r="106" spans="3:4" x14ac:dyDescent="0.25">
      <c r="C106" s="31" t="s">
        <v>98</v>
      </c>
      <c r="D106" s="31" t="s">
        <v>171</v>
      </c>
    </row>
    <row r="107" spans="3:4" x14ac:dyDescent="0.25">
      <c r="C107" s="31" t="s">
        <v>88</v>
      </c>
      <c r="D107" s="31" t="s">
        <v>171</v>
      </c>
    </row>
    <row r="108" spans="3:4" x14ac:dyDescent="0.25">
      <c r="C108" s="31" t="s">
        <v>43</v>
      </c>
      <c r="D108" s="31" t="s">
        <v>171</v>
      </c>
    </row>
    <row r="109" spans="3:4" x14ac:dyDescent="0.25">
      <c r="C109" s="31" t="s">
        <v>41</v>
      </c>
      <c r="D109" s="31" t="s">
        <v>171</v>
      </c>
    </row>
    <row r="110" spans="3:4" x14ac:dyDescent="0.25">
      <c r="C110" s="31" t="s">
        <v>74</v>
      </c>
      <c r="D110" s="31" t="s">
        <v>171</v>
      </c>
    </row>
    <row r="111" spans="3:4" x14ac:dyDescent="0.25">
      <c r="C111" s="31" t="s">
        <v>30</v>
      </c>
      <c r="D111" s="31" t="s">
        <v>171</v>
      </c>
    </row>
    <row r="112" spans="3:4" x14ac:dyDescent="0.25">
      <c r="C112" s="31" t="s">
        <v>22</v>
      </c>
      <c r="D112" s="31" t="s">
        <v>170</v>
      </c>
    </row>
    <row r="113" spans="3:4" x14ac:dyDescent="0.25">
      <c r="C113" s="31" t="s">
        <v>62</v>
      </c>
      <c r="D113" s="31" t="s">
        <v>171</v>
      </c>
    </row>
    <row r="114" spans="3:4" x14ac:dyDescent="0.25">
      <c r="C114" s="31" t="s">
        <v>67</v>
      </c>
      <c r="D114" s="31" t="s">
        <v>171</v>
      </c>
    </row>
    <row r="115" spans="3:4" x14ac:dyDescent="0.25">
      <c r="C115" s="31" t="s">
        <v>100</v>
      </c>
      <c r="D115" s="31" t="s">
        <v>171</v>
      </c>
    </row>
    <row r="116" spans="3:4" x14ac:dyDescent="0.25">
      <c r="C116" s="31" t="s">
        <v>104</v>
      </c>
      <c r="D116" s="31" t="s">
        <v>171</v>
      </c>
    </row>
    <row r="117" spans="3:4" x14ac:dyDescent="0.25">
      <c r="C117" s="31" t="s">
        <v>84</v>
      </c>
      <c r="D117" s="31" t="s">
        <v>171</v>
      </c>
    </row>
    <row r="118" spans="3:4" x14ac:dyDescent="0.25">
      <c r="C118" s="31" t="s">
        <v>138</v>
      </c>
      <c r="D118" s="31" t="s">
        <v>171</v>
      </c>
    </row>
    <row r="119" spans="3:4" x14ac:dyDescent="0.25">
      <c r="C119" s="31" t="s">
        <v>94</v>
      </c>
      <c r="D119" s="31" t="s">
        <v>171</v>
      </c>
    </row>
    <row r="120" spans="3:4" x14ac:dyDescent="0.25">
      <c r="C120" s="31" t="s">
        <v>169</v>
      </c>
      <c r="D120" s="31" t="s">
        <v>171</v>
      </c>
    </row>
    <row r="121" spans="3:4" x14ac:dyDescent="0.25">
      <c r="C121" s="31" t="s">
        <v>66</v>
      </c>
      <c r="D121" s="31" t="s">
        <v>171</v>
      </c>
    </row>
    <row r="122" spans="3:4" x14ac:dyDescent="0.25">
      <c r="C122" s="31" t="s">
        <v>111</v>
      </c>
      <c r="D122" s="31" t="s">
        <v>171</v>
      </c>
    </row>
    <row r="123" spans="3:4" x14ac:dyDescent="0.25">
      <c r="C123" s="31" t="s">
        <v>27</v>
      </c>
      <c r="D123" s="31" t="s">
        <v>171</v>
      </c>
    </row>
    <row r="124" spans="3:4" x14ac:dyDescent="0.25">
      <c r="C124" s="31" t="s">
        <v>23</v>
      </c>
      <c r="D124" s="31" t="s">
        <v>170</v>
      </c>
    </row>
    <row r="125" spans="3:4" x14ac:dyDescent="0.25">
      <c r="C125" s="31" t="s">
        <v>130</v>
      </c>
      <c r="D125" s="31" t="s">
        <v>171</v>
      </c>
    </row>
    <row r="126" spans="3:4" x14ac:dyDescent="0.25">
      <c r="C126" s="31" t="s">
        <v>85</v>
      </c>
      <c r="D126" s="31" t="s">
        <v>171</v>
      </c>
    </row>
    <row r="127" spans="3:4" x14ac:dyDescent="0.25">
      <c r="C127" s="31" t="s">
        <v>161</v>
      </c>
      <c r="D127" s="31" t="s">
        <v>171</v>
      </c>
    </row>
    <row r="128" spans="3:4" x14ac:dyDescent="0.25">
      <c r="C128" s="31" t="s">
        <v>45</v>
      </c>
      <c r="D128" s="31" t="s">
        <v>171</v>
      </c>
    </row>
    <row r="129" spans="3:4" x14ac:dyDescent="0.25">
      <c r="C129" s="31" t="s">
        <v>101</v>
      </c>
      <c r="D129" s="31" t="s">
        <v>171</v>
      </c>
    </row>
    <row r="130" spans="3:4" x14ac:dyDescent="0.25">
      <c r="C130" s="31" t="s">
        <v>167</v>
      </c>
      <c r="D130" s="31" t="s">
        <v>171</v>
      </c>
    </row>
    <row r="131" spans="3:4" x14ac:dyDescent="0.25">
      <c r="C131" s="31" t="s">
        <v>102</v>
      </c>
      <c r="D131" s="31" t="s">
        <v>171</v>
      </c>
    </row>
    <row r="132" spans="3:4" x14ac:dyDescent="0.25">
      <c r="C132" s="31" t="s">
        <v>107</v>
      </c>
      <c r="D132" s="31" t="s">
        <v>171</v>
      </c>
    </row>
    <row r="133" spans="3:4" x14ac:dyDescent="0.25">
      <c r="C133" s="31" t="s">
        <v>152</v>
      </c>
      <c r="D133" s="31" t="s">
        <v>171</v>
      </c>
    </row>
    <row r="134" spans="3:4" x14ac:dyDescent="0.25">
      <c r="C134" s="31" t="s">
        <v>61</v>
      </c>
      <c r="D134" s="31" t="s">
        <v>171</v>
      </c>
    </row>
    <row r="135" spans="3:4" x14ac:dyDescent="0.25">
      <c r="C135" s="31" t="s">
        <v>141</v>
      </c>
      <c r="D135" s="31" t="s">
        <v>171</v>
      </c>
    </row>
    <row r="136" spans="3:4" x14ac:dyDescent="0.25">
      <c r="C136" s="31" t="s">
        <v>146</v>
      </c>
      <c r="D136" s="31" t="s">
        <v>171</v>
      </c>
    </row>
    <row r="137" spans="3:4" x14ac:dyDescent="0.25">
      <c r="C137" s="31" t="s">
        <v>129</v>
      </c>
      <c r="D137" s="31" t="s">
        <v>171</v>
      </c>
    </row>
    <row r="138" spans="3:4" x14ac:dyDescent="0.25">
      <c r="C138" s="31" t="s">
        <v>38</v>
      </c>
      <c r="D138" s="31" t="s">
        <v>171</v>
      </c>
    </row>
    <row r="139" spans="3:4" x14ac:dyDescent="0.25">
      <c r="C139" s="31" t="s">
        <v>77</v>
      </c>
      <c r="D139" s="31" t="s">
        <v>171</v>
      </c>
    </row>
    <row r="140" spans="3:4" x14ac:dyDescent="0.25">
      <c r="C140" s="31" t="s">
        <v>120</v>
      </c>
      <c r="D140" s="31" t="s">
        <v>171</v>
      </c>
    </row>
    <row r="141" spans="3:4" x14ac:dyDescent="0.25">
      <c r="C141" s="31" t="s">
        <v>90</v>
      </c>
      <c r="D141" s="31" t="s">
        <v>171</v>
      </c>
    </row>
    <row r="142" spans="3:4" x14ac:dyDescent="0.25">
      <c r="C142" s="31" t="s">
        <v>151</v>
      </c>
      <c r="D142" s="31" t="s">
        <v>171</v>
      </c>
    </row>
    <row r="143" spans="3:4" x14ac:dyDescent="0.25">
      <c r="C143" s="31" t="s">
        <v>53</v>
      </c>
      <c r="D143" s="31" t="s">
        <v>171</v>
      </c>
    </row>
    <row r="144" spans="3:4" x14ac:dyDescent="0.25">
      <c r="C144" s="31" t="s">
        <v>136</v>
      </c>
      <c r="D144" s="31" t="s">
        <v>171</v>
      </c>
    </row>
    <row r="145" spans="3:4" x14ac:dyDescent="0.25">
      <c r="C145" s="31" t="s">
        <v>64</v>
      </c>
      <c r="D145" s="31" t="s">
        <v>171</v>
      </c>
    </row>
    <row r="146" spans="3:4" x14ac:dyDescent="0.25">
      <c r="C146" s="31" t="s">
        <v>26</v>
      </c>
      <c r="D146" s="31" t="s">
        <v>171</v>
      </c>
    </row>
    <row r="147" spans="3:4" x14ac:dyDescent="0.25">
      <c r="C147" s="31" t="s">
        <v>65</v>
      </c>
      <c r="D147" s="31" t="s">
        <v>171</v>
      </c>
    </row>
    <row r="148" spans="3:4" x14ac:dyDescent="0.25">
      <c r="C148" s="31" t="s">
        <v>95</v>
      </c>
      <c r="D148" s="31" t="s">
        <v>171</v>
      </c>
    </row>
    <row r="149" spans="3:4" x14ac:dyDescent="0.25">
      <c r="C149" s="31" t="s">
        <v>63</v>
      </c>
      <c r="D149" s="31" t="s">
        <v>171</v>
      </c>
    </row>
    <row r="150" spans="3:4" x14ac:dyDescent="0.25">
      <c r="C150" s="31" t="s">
        <v>55</v>
      </c>
      <c r="D150" s="31" t="s">
        <v>171</v>
      </c>
    </row>
    <row r="151" spans="3:4" x14ac:dyDescent="0.25">
      <c r="C151" s="31" t="s">
        <v>40</v>
      </c>
      <c r="D151" s="31" t="s">
        <v>171</v>
      </c>
    </row>
    <row r="152" spans="3:4" x14ac:dyDescent="0.25">
      <c r="C152" s="31" t="s">
        <v>60</v>
      </c>
      <c r="D152" s="31" t="s">
        <v>171</v>
      </c>
    </row>
    <row r="153" spans="3:4" x14ac:dyDescent="0.25">
      <c r="C153" s="31" t="s">
        <v>96</v>
      </c>
      <c r="D153" s="31" t="s">
        <v>171</v>
      </c>
    </row>
    <row r="154" spans="3:4" x14ac:dyDescent="0.25">
      <c r="C154" s="31" t="s">
        <v>144</v>
      </c>
      <c r="D154" s="31" t="s">
        <v>171</v>
      </c>
    </row>
    <row r="155" spans="3:4" x14ac:dyDescent="0.25">
      <c r="C155" s="31" t="s">
        <v>163</v>
      </c>
      <c r="D155" s="31" t="s">
        <v>171</v>
      </c>
    </row>
    <row r="156" spans="3:4" x14ac:dyDescent="0.25">
      <c r="C156" s="31" t="s">
        <v>29</v>
      </c>
      <c r="D156" s="31" t="s">
        <v>171</v>
      </c>
    </row>
    <row r="157" spans="3:4" x14ac:dyDescent="0.25">
      <c r="C157" s="31" t="s">
        <v>83</v>
      </c>
      <c r="D157" s="31" t="s">
        <v>171</v>
      </c>
    </row>
    <row r="158" spans="3:4" x14ac:dyDescent="0.25">
      <c r="C158" s="31" t="s">
        <v>99</v>
      </c>
      <c r="D158" s="31" t="s">
        <v>171</v>
      </c>
    </row>
    <row r="159" spans="3:4" x14ac:dyDescent="0.25">
      <c r="C159" s="31" t="s">
        <v>116</v>
      </c>
      <c r="D159" s="31" t="s">
        <v>171</v>
      </c>
    </row>
    <row r="160" spans="3:4" x14ac:dyDescent="0.25">
      <c r="C160" s="31" t="s">
        <v>124</v>
      </c>
      <c r="D160" s="31" t="s">
        <v>171</v>
      </c>
    </row>
    <row r="161" spans="3:4" x14ac:dyDescent="0.25">
      <c r="C161" s="31" t="s">
        <v>148</v>
      </c>
      <c r="D161" s="31" t="s">
        <v>171</v>
      </c>
    </row>
    <row r="162" spans="3:4" x14ac:dyDescent="0.25">
      <c r="C162" s="31" t="s">
        <v>176</v>
      </c>
      <c r="D162" s="31" t="s">
        <v>171</v>
      </c>
    </row>
  </sheetData>
  <sheetProtection algorithmName="SHA-512" hashValue="PAlFjBr/bQ+OfpgtOwePJ5BDdzDO1pdfR+s9zXLTbyKbDoEOa4rmvkgd5NPGX0SRZylhY9QBvbAp+JfvZGU0lQ==" saltValue="OKTVFFv0MZwgiCx72jf0pQ==" spinCount="100000" sheet="1" objects="1" scenarios="1"/>
  <autoFilter ref="C1:D161">
    <sortState ref="C2:D161">
      <sortCondition ref="C1:C161"/>
    </sortState>
  </autoFilter>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FY2017 Rates Operating Details</vt:lpstr>
      <vt:lpstr>Grant Calculator</vt:lpstr>
      <vt:lpstr>FY2017 Rates</vt:lpstr>
      <vt:lpstr>Input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Dover</dc:creator>
  <cp:lastModifiedBy>Jackie Shivers</cp:lastModifiedBy>
  <cp:lastPrinted>2016-04-29T20:07:15Z</cp:lastPrinted>
  <dcterms:created xsi:type="dcterms:W3CDTF">2016-01-26T16:15:50Z</dcterms:created>
  <dcterms:modified xsi:type="dcterms:W3CDTF">2018-08-10T17:56:45Z</dcterms:modified>
</cp:coreProperties>
</file>